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895" activeTab="4"/>
  </bookViews>
  <sheets>
    <sheet name="letter" sheetId="1" r:id="rId1"/>
    <sheet name="checklist" sheetId="2" r:id="rId2"/>
    <sheet name="ownrevenues" sheetId="3" r:id="rId3"/>
    <sheet name="transfers" sheetId="4" r:id="rId4"/>
    <sheet name="expenditures" sheetId="5" r:id="rId5"/>
    <sheet name="sectors" sheetId="6" r:id="rId6"/>
    <sheet name="extract" sheetId="7" state="hidden" r:id="rId7"/>
  </sheets>
  <definedNames>
    <definedName name="_xlnm.Print_Area" localSheetId="1">'checklist'!$A$1:$H$56</definedName>
    <definedName name="_xlnm.Print_Area" localSheetId="4">'expenditures'!$A$1:$J$63</definedName>
    <definedName name="_xlnm.Print_Area" localSheetId="0">'letter'!$A$1:$G$67</definedName>
    <definedName name="_xlnm.Print_Area" localSheetId="2">'ownrevenues'!$A$1:$H$49</definedName>
    <definedName name="_xlnm.Print_Area" localSheetId="3">'transfers'!$A$1:$H$63</definedName>
  </definedNames>
  <calcPr fullCalcOnLoad="1"/>
</workbook>
</file>

<file path=xl/sharedStrings.xml><?xml version="1.0" encoding="utf-8"?>
<sst xmlns="http://schemas.openxmlformats.org/spreadsheetml/2006/main" count="2241" uniqueCount="478">
  <si>
    <t>Annual Estimate as per Approved Budget</t>
  </si>
  <si>
    <t>Actual Collection/Received</t>
  </si>
  <si>
    <t>Cumulative as % of Annual Estimate</t>
  </si>
  <si>
    <t>For the Quarter</t>
  </si>
  <si>
    <t>A</t>
  </si>
  <si>
    <t>B</t>
  </si>
  <si>
    <t>C</t>
  </si>
  <si>
    <t>D</t>
  </si>
  <si>
    <t>Property Tax</t>
  </si>
  <si>
    <t>Land Rent</t>
  </si>
  <si>
    <t>Produce Cess</t>
  </si>
  <si>
    <t>Health</t>
  </si>
  <si>
    <t>Water</t>
  </si>
  <si>
    <t>Agriculture</t>
  </si>
  <si>
    <t>Administration</t>
  </si>
  <si>
    <t>TASAF</t>
  </si>
  <si>
    <t>EXPENDITURE</t>
  </si>
  <si>
    <t>Annual Estimate as per approved Budget</t>
  </si>
  <si>
    <t>Actual Expenditure</t>
  </si>
  <si>
    <t>E</t>
  </si>
  <si>
    <t>F</t>
  </si>
  <si>
    <t>Development Expenditure</t>
  </si>
  <si>
    <t>Roads</t>
  </si>
  <si>
    <t>TOTAL EXPENDITURE</t>
  </si>
  <si>
    <t>Local Government Loans Board</t>
  </si>
  <si>
    <t>Council:</t>
  </si>
  <si>
    <t>FY:</t>
  </si>
  <si>
    <t>Quarter</t>
  </si>
  <si>
    <t>Period ending:</t>
  </si>
  <si>
    <t xml:space="preserve">A </t>
  </si>
  <si>
    <t xml:space="preserve">C </t>
  </si>
  <si>
    <t>Service  Levy</t>
  </si>
  <si>
    <t>Other own revenues</t>
  </si>
  <si>
    <t>Total, Own Source Revenues</t>
  </si>
  <si>
    <t xml:space="preserve">Recurrent Grants:                                             </t>
  </si>
  <si>
    <t>(I) Block Grants</t>
  </si>
  <si>
    <t>Sub-Total, Block Grants</t>
  </si>
  <si>
    <t>Other subventions (specify)</t>
  </si>
  <si>
    <t>Sub-Total, Sector Baskets and Other Subv.</t>
  </si>
  <si>
    <t>Sub-Total, Recurrent Transfers</t>
  </si>
  <si>
    <t>Sub-Total Dev. Grants / Funds</t>
  </si>
  <si>
    <t>Total, Transfers</t>
  </si>
  <si>
    <t>Local Borrowing:</t>
  </si>
  <si>
    <t>Other Loans (Specify)</t>
  </si>
  <si>
    <t>Total, Local Borrowing</t>
  </si>
  <si>
    <t>Outstanding Commitments</t>
  </si>
  <si>
    <t>Cumulative Expenditure &amp; Comm'ts to date</t>
  </si>
  <si>
    <t xml:space="preserve">Recurrent Expenditure               </t>
  </si>
  <si>
    <t>Sub-Totals:                PE</t>
  </si>
  <si>
    <t xml:space="preserve">                                 OC</t>
  </si>
  <si>
    <t xml:space="preserve">                                    OC</t>
  </si>
  <si>
    <t>Health:                         PE</t>
  </si>
  <si>
    <t>Roads:                         PE</t>
  </si>
  <si>
    <t>Water:                          PE</t>
  </si>
  <si>
    <t>Agriculture:                   PE</t>
  </si>
  <si>
    <t>Sub-Total; Recurrent:   PE</t>
  </si>
  <si>
    <t xml:space="preserve">                                   OC</t>
  </si>
  <si>
    <t>Sub-Total, Recurrent Exp.</t>
  </si>
  <si>
    <t>Other Development Exp.</t>
  </si>
  <si>
    <t>Sub-Total, Development Exp.</t>
  </si>
  <si>
    <t>XXXXX</t>
  </si>
  <si>
    <t>(II) Sector Baskets and other subventions</t>
  </si>
  <si>
    <t>Monduli District Council (Arusha Region)</t>
  </si>
  <si>
    <t>Ngorongoro District Council (Arusha Region)</t>
  </si>
  <si>
    <t>Karatu District Council (Arusha Region)</t>
  </si>
  <si>
    <t>Dodoma Municipal Council (Dodoma Region)</t>
  </si>
  <si>
    <t>Kondoa District Council (Dodoma Region)</t>
  </si>
  <si>
    <t>Mpwapwa District Council (Dodoma Region)</t>
  </si>
  <si>
    <t>Kongwa District Council (Dodoma Region)</t>
  </si>
  <si>
    <t>Iringa Municipal Council (Iringa Region)</t>
  </si>
  <si>
    <t>Iringa District Council (Iringa Region)</t>
  </si>
  <si>
    <t>Mufindi District Council (Iringa Region)</t>
  </si>
  <si>
    <t>Kilolo District Council (Iringa Region)</t>
  </si>
  <si>
    <t>Kigoma District Council (Kigoma Region)</t>
  </si>
  <si>
    <t>Kasulu District Council (Kigoma Region)</t>
  </si>
  <si>
    <t>Kibondo District Council (Kigoma Region)</t>
  </si>
  <si>
    <t>Moshi Municipal Council (Kilimanjaro Region)</t>
  </si>
  <si>
    <t>Same District Council (Kilimanjaro Region)</t>
  </si>
  <si>
    <t>Mwanga District Council (Kilimanjaro Region)</t>
  </si>
  <si>
    <t>Nachingwea District Council (Lindi Region)</t>
  </si>
  <si>
    <t>Kilwa District Council (Lindi Region)</t>
  </si>
  <si>
    <t>Liwale District Council (Lindi Region)</t>
  </si>
  <si>
    <t>Lindi District Council (Lindi Region)</t>
  </si>
  <si>
    <t>Ruangwa District Council (Lindi Region)</t>
  </si>
  <si>
    <t>Bunda District Council (Mara Region)</t>
  </si>
  <si>
    <t>Musoma District Council (Mara Region)</t>
  </si>
  <si>
    <t>Serengeti District Council (Mara Region)</t>
  </si>
  <si>
    <t>Tarime District Council (Mara Region)</t>
  </si>
  <si>
    <t>Chunya District Council (Mbeya Region)</t>
  </si>
  <si>
    <t>Kyela District Council (Mbeya Region)</t>
  </si>
  <si>
    <t>Mbeya District Council (Mbeya Region)</t>
  </si>
  <si>
    <t>Rungwe District Council (Mbeya Region)</t>
  </si>
  <si>
    <t>Mbarali District Council (Mbeya Region)</t>
  </si>
  <si>
    <t>Morogoro Municipal Council (Morogoro Region)</t>
  </si>
  <si>
    <t>Morogoro District Council (Morogoro Region)</t>
  </si>
  <si>
    <t>Kilosa District Council (Morogoro Region)</t>
  </si>
  <si>
    <t>Kilombero District Council (Morogoro Region)</t>
  </si>
  <si>
    <t>Ulanga District Council (Morogoro Region)</t>
  </si>
  <si>
    <t>Mvomero District Council (Morogoro Region)</t>
  </si>
  <si>
    <t>Mtwara District Council (Mtwara Region)</t>
  </si>
  <si>
    <t>Newala District Council (Mtwara Region)</t>
  </si>
  <si>
    <t>Masasi District Council (Mtwara Region)</t>
  </si>
  <si>
    <t>Tandahimba District Council (Mtwara Region)</t>
  </si>
  <si>
    <t>Mwanza City Council (Mwanza Region)</t>
  </si>
  <si>
    <t>Ukerewe District Council (Mwanza Region)</t>
  </si>
  <si>
    <t>Sengerema District Council (Mwanza Region)</t>
  </si>
  <si>
    <t>Kwimba District Council (Mwanza Region)</t>
  </si>
  <si>
    <t>Magu District Council (Mwanza Region)</t>
  </si>
  <si>
    <t>Misungwi District Council (Mwanza Region)</t>
  </si>
  <si>
    <t>Songea District Council (Ruvuma Region)</t>
  </si>
  <si>
    <t>Tunduru District Council (Ruvuma Region)</t>
  </si>
  <si>
    <t>Mbinga District Council (Ruvuma Region)</t>
  </si>
  <si>
    <t>Namtumbo District Council (Ruvuma Region)</t>
  </si>
  <si>
    <t>Shinyanga Municipal Council (Shinyanga Region)</t>
  </si>
  <si>
    <t>Shinyanga District Council (Shinyanga Region)</t>
  </si>
  <si>
    <t>Kishapu District Council (Shinyanga Region)</t>
  </si>
  <si>
    <t>Singida District Council (Singida Region)</t>
  </si>
  <si>
    <t>Iramba District Council (Singida Region)</t>
  </si>
  <si>
    <t>Manyoni District Council (Singida Region)</t>
  </si>
  <si>
    <t>Tabora Municipal Council (Tabora Region)</t>
  </si>
  <si>
    <t>Igunga District Council (Tabora Region)</t>
  </si>
  <si>
    <t>Nzega District Council (Tabora Region)</t>
  </si>
  <si>
    <t>Urambo District Council (Tabora Region)</t>
  </si>
  <si>
    <t>Sikonge District Council (Tabora Region)</t>
  </si>
  <si>
    <t>Korogwe Town Council (Tanga Region)</t>
  </si>
  <si>
    <t>Muheza District Council (Tanga Region)</t>
  </si>
  <si>
    <t>Pangani District Council (Tanga Region)</t>
  </si>
  <si>
    <t>Korogwe District Council (Tanga Region)</t>
  </si>
  <si>
    <t>Handeni District Council (Tanga Region)</t>
  </si>
  <si>
    <t>Lushoto District Council (Tanga Region)</t>
  </si>
  <si>
    <t>Kilindi District Council (Tanga Region)</t>
  </si>
  <si>
    <t>Karagwe District Council (Kagera Region)</t>
  </si>
  <si>
    <t>Biharamulo District Council (Kagera Region)</t>
  </si>
  <si>
    <t>Muleba District Council (Kagera Region)</t>
  </si>
  <si>
    <t>Bukoba District Council (Kagera Region)</t>
  </si>
  <si>
    <t>Ngara District Council (Kagera Region)</t>
  </si>
  <si>
    <t>Ilala Municipal Council (Dar es Salaam Region)</t>
  </si>
  <si>
    <t>Kinondoni Municipal Council (Dar es Salaam Region)</t>
  </si>
  <si>
    <t>Temeke Municipal Council (Dar es Salaam Region)</t>
  </si>
  <si>
    <t>Dar es Salaam City Council (Dar es Salaam Region)</t>
  </si>
  <si>
    <t>Sumbawanga District Council (Rukwa Region)</t>
  </si>
  <si>
    <t>Nkasi District Council (Rukwa Region)</t>
  </si>
  <si>
    <t>Babati Town Council (Manyara Region)</t>
  </si>
  <si>
    <t>Babati District Council (Manyara Region)</t>
  </si>
  <si>
    <t>Hanang District Council (Manyara Region)</t>
  </si>
  <si>
    <t>Kiteto District Council (Manyara Region)</t>
  </si>
  <si>
    <t>Mbulu District Council (Manyara Region)</t>
  </si>
  <si>
    <t>Simanjiro District Council (Manyara Region)</t>
  </si>
  <si>
    <t xml:space="preserve">Select your council here - - - - - - - - </t>
  </si>
  <si>
    <t>Vote Code:</t>
  </si>
  <si>
    <t>000000</t>
  </si>
  <si>
    <t>Guest House Levy</t>
  </si>
  <si>
    <t>Other Levies on Business Activity</t>
  </si>
  <si>
    <t>All amounts in Tanzanian Shillings</t>
  </si>
  <si>
    <t>Region</t>
  </si>
  <si>
    <t>Arusha</t>
  </si>
  <si>
    <t>Pwani (Coast)</t>
  </si>
  <si>
    <t>Dodoma</t>
  </si>
  <si>
    <t>Iringa</t>
  </si>
  <si>
    <t>Kigoma</t>
  </si>
  <si>
    <t>Kilimanjaro</t>
  </si>
  <si>
    <t>Lindi</t>
  </si>
  <si>
    <t>Mara</t>
  </si>
  <si>
    <t>Mbeya</t>
  </si>
  <si>
    <t>Morogoro</t>
  </si>
  <si>
    <t>Mtwara</t>
  </si>
  <si>
    <t>Mwanza</t>
  </si>
  <si>
    <t>Ruvuma</t>
  </si>
  <si>
    <t>Shinyanga</t>
  </si>
  <si>
    <t>Singida</t>
  </si>
  <si>
    <t>Tabora</t>
  </si>
  <si>
    <t>Tanga</t>
  </si>
  <si>
    <t>Kagera</t>
  </si>
  <si>
    <t>Dar es Salaam</t>
  </si>
  <si>
    <t>Rukwa</t>
  </si>
  <si>
    <t>Manyara</t>
  </si>
  <si>
    <t>VOTEID</t>
  </si>
  <si>
    <t>PREFIX</t>
  </si>
  <si>
    <t>ANALYSIS</t>
  </si>
  <si>
    <t>CLEAN</t>
  </si>
  <si>
    <t>Extraction directions:</t>
  </si>
  <si>
    <t>3. Select 'Copy'</t>
  </si>
  <si>
    <t>4. Paste the data in the data sheet for the Consolidated LGA Finance Statistics (use Paste Special / Values )</t>
  </si>
  <si>
    <t>Signature:</t>
  </si>
  <si>
    <t>P.O. Box 1923</t>
  </si>
  <si>
    <t>Permanent Secretary</t>
  </si>
  <si>
    <t>Meru District Council (Arusha Region)</t>
  </si>
  <si>
    <t>Arusha District Council (Arusha Region)</t>
  </si>
  <si>
    <t>Longido District Council (Arusha Region)</t>
  </si>
  <si>
    <t>Kibaha Town Council (Pwani (Coast) Region)</t>
  </si>
  <si>
    <t>Bagamoyo District Council (Pwani (Coast) Region)</t>
  </si>
  <si>
    <t>Mafia District Council (Pwani (Coast) Region)</t>
  </si>
  <si>
    <t>Kisarawe District Council (Pwani (Coast) Region)</t>
  </si>
  <si>
    <t>Kibaha District Council (Pwani (Coast) Region)</t>
  </si>
  <si>
    <t>Rufiji District Council (Pwani (Coast) Region)</t>
  </si>
  <si>
    <t>Mkuranga District Council (Pwani (Coast) Region)</t>
  </si>
  <si>
    <t>Bahi District Council (Dodoma Region)</t>
  </si>
  <si>
    <t>Chamwino District Council (Dodoma Region)</t>
  </si>
  <si>
    <t>Siha District Council (Kilimanjaro Region)</t>
  </si>
  <si>
    <t>Rorya District Council (Mara Region)</t>
  </si>
  <si>
    <t>Nanyumbu District Council (Mtwara Region)</t>
  </si>
  <si>
    <t>Uyui / Tabora District Council (Tabora Region)</t>
  </si>
  <si>
    <t>Mkinga District Council (Tanga Region)</t>
  </si>
  <si>
    <t>Misenyi District Council (Kagera Region)</t>
  </si>
  <si>
    <t xml:space="preserve">HIV/AIDS </t>
  </si>
  <si>
    <t>Fines and penalties</t>
  </si>
  <si>
    <t>Total Cum Expenditure &amp; Comm'ts as % of Annual Est.</t>
  </si>
  <si>
    <t>Licenses and permits on business activities</t>
  </si>
  <si>
    <t>Permits on construction activities</t>
  </si>
  <si>
    <t>Fees and Charges</t>
  </si>
  <si>
    <t>Market fees and charges</t>
  </si>
  <si>
    <t>Sanitation fees and charges</t>
  </si>
  <si>
    <t>Specific service fees</t>
  </si>
  <si>
    <t>o/w Parking Fees</t>
  </si>
  <si>
    <t>o/w Central Bus Stand Fees</t>
  </si>
  <si>
    <t>Income from sale or rent</t>
  </si>
  <si>
    <t>Own Source Revenues</t>
  </si>
  <si>
    <t>Local Taxes (Rates, Levies and Cesses)</t>
  </si>
  <si>
    <t>Licences and Permits</t>
  </si>
  <si>
    <t>Licenses on extraction of forest products</t>
  </si>
  <si>
    <t>Licenses/permits on vehicles and transport.</t>
  </si>
  <si>
    <t>Subtotal, Local Taxes</t>
  </si>
  <si>
    <t>Sub-Total, Licenses and Permits</t>
  </si>
  <si>
    <t>Sub-Total, Fees and Charges</t>
  </si>
  <si>
    <t>Sub-Total, Other Own Revenues</t>
  </si>
  <si>
    <t>Other Own Revenues</t>
  </si>
  <si>
    <t>Account Balances</t>
  </si>
  <si>
    <t>Opening Account Balance for Budget Year</t>
  </si>
  <si>
    <t>Opening Account Balance for Quarter</t>
  </si>
  <si>
    <t>Closing Account Balance for Quarter</t>
  </si>
  <si>
    <t>Total Account Balances</t>
  </si>
  <si>
    <t>Development Account</t>
  </si>
  <si>
    <t>Change in Balance for Quarter</t>
  </si>
  <si>
    <t>Description of Transfer Sources</t>
  </si>
  <si>
    <t>(III) Development Grants / Funds:</t>
  </si>
  <si>
    <t>Budget Balance</t>
  </si>
  <si>
    <t>Budget Balance *</t>
  </si>
  <si>
    <t>Budget Surplus / Deficit:</t>
  </si>
  <si>
    <t>Trade &amp; Econ. Affairs        PE</t>
  </si>
  <si>
    <t>Works (Excl. Roads)         PE</t>
  </si>
  <si>
    <t xml:space="preserve">                                                  OC</t>
  </si>
  <si>
    <t>Local Administration        PE</t>
  </si>
  <si>
    <t>Lands                                      PE</t>
  </si>
  <si>
    <t>Natural Resources            PE</t>
  </si>
  <si>
    <t>Community Dev.               PE</t>
  </si>
  <si>
    <t>Other Depts.                       PE</t>
  </si>
  <si>
    <t>Description of Broad Expenditure Areas</t>
  </si>
  <si>
    <t xml:space="preserve">2. Push CNTRL, SHIFT and DOWN arrow at the same time to highlight the entire data record. </t>
  </si>
  <si>
    <t>XX</t>
  </si>
  <si>
    <t>Surplus / Deficit:</t>
  </si>
  <si>
    <t>Other subventions</t>
  </si>
  <si>
    <t>Health (HSBF and MSD supplies)</t>
  </si>
  <si>
    <t>Other Departments          PE</t>
  </si>
  <si>
    <t>Agricult. &amp; Livestock:       PE</t>
  </si>
  <si>
    <t>Water:                                     PE</t>
  </si>
  <si>
    <t>Roads:                                   PE</t>
  </si>
  <si>
    <t>Health:                                    PE</t>
  </si>
  <si>
    <t>Surplus/Deficit - Current FY</t>
  </si>
  <si>
    <t>Surplus/Deficit - incl. B/B Forward</t>
  </si>
  <si>
    <t>Other Sectors / Departments</t>
  </si>
  <si>
    <t>To the extent that further clarification of the figures is warranted, such clarifications have been attached.</t>
  </si>
  <si>
    <t>Other Loans</t>
  </si>
  <si>
    <t>The Report was prepared from the Council's Books of Account in accordance with the accompanying instructions.</t>
  </si>
  <si>
    <t>Hai District Council (Kilimanjaro Region)</t>
  </si>
  <si>
    <t>Moshi District Council (Kilimanjaro Region)</t>
  </si>
  <si>
    <t>Rombo District Council (Kilimanjaro Region)</t>
  </si>
  <si>
    <t>Attention: DLG Finance Section</t>
  </si>
  <si>
    <t>Primary Education</t>
  </si>
  <si>
    <t>Primary Education Block Grant: PE Amount</t>
  </si>
  <si>
    <t xml:space="preserve">                                                : OC Amount</t>
  </si>
  <si>
    <t>Health Block Grant                   : PE Amount</t>
  </si>
  <si>
    <t>Agriculture Block Grant            : PE Amount</t>
  </si>
  <si>
    <t>Roads Block Grant                   : PE Amount</t>
  </si>
  <si>
    <t>Water Block Grant                    : PE Amount</t>
  </si>
  <si>
    <t>General Purpose (incl. Admin) : PE Amount</t>
  </si>
  <si>
    <t xml:space="preserve">  Approved by (Council Treasurer):</t>
  </si>
  <si>
    <t xml:space="preserve">  Prepared by (Accountant):</t>
  </si>
  <si>
    <t>Name:</t>
  </si>
  <si>
    <t>Date:</t>
  </si>
  <si>
    <t>Secondary Ed. Block Grant     : PE Amount</t>
  </si>
  <si>
    <t>Secondary Education</t>
  </si>
  <si>
    <t>Primary Education:               PE</t>
  </si>
  <si>
    <t>Secondary Education:          PE</t>
  </si>
  <si>
    <t>Checked</t>
  </si>
  <si>
    <t>by Council</t>
  </si>
  <si>
    <t>by RFMS</t>
  </si>
  <si>
    <t>OWN REVENUES</t>
  </si>
  <si>
    <t>EXPENDITURES</t>
  </si>
  <si>
    <t xml:space="preserve">All revenue collections are included in the correct revenue category (as defined in Appendix A of the instruction manual) </t>
  </si>
  <si>
    <t>BUDGET PLAN AND EXECUTION (GENERAL)</t>
  </si>
  <si>
    <t>GPG is NOT included as an own revenue source (but as a transfer).</t>
  </si>
  <si>
    <t>Expenditure commitments have been reported, where such information is available.</t>
  </si>
  <si>
    <t>Not Checked</t>
  </si>
  <si>
    <t>Receipts for PE transfers reflects all PE (Gross Amount, including statutory deductions withheld at Center), not just Basic Salary.</t>
  </si>
  <si>
    <t>The category 'Other Own Revenues' includes only the revenue sources listed for this category, and does not include any revenue sources listed in any of the other categories.</t>
  </si>
  <si>
    <t>Recurrent block grants separately reflect receipts for PE and OC.</t>
  </si>
  <si>
    <t>Transfer amounts include in-kind transfers  (MSD grants, Exam Fees, and so on).</t>
  </si>
  <si>
    <t>Development transfers are reported by source of fund (not by sector in which transfer is spent).</t>
  </si>
  <si>
    <t>Development expenditures are reflected by sector (not by source of transfer).</t>
  </si>
  <si>
    <t>PE expenditures reflect total PE spending, include statutory deductions (not just Basic Salary).</t>
  </si>
  <si>
    <t>Expenditures funded by own source revenues are included in the spending amounts for each sector / department.</t>
  </si>
  <si>
    <t>INTERGOVERNMENTAL FISCAL TRANSFERS</t>
  </si>
  <si>
    <t>Council Finance Report - Checklist</t>
  </si>
  <si>
    <t>The category 'Specific Service Fees' includes all specific service fees, not just Parking Fees and Central Bus Stand Fees.</t>
  </si>
  <si>
    <t>Accounts have been reconciled with bank statements, and opening and closing balances accurately reflect the account balances reported on the bank statements.</t>
  </si>
  <si>
    <t>Statement</t>
  </si>
  <si>
    <t>Primary Education:      PE</t>
  </si>
  <si>
    <t>Sec. Education:            PE</t>
  </si>
  <si>
    <t>Sec. Education</t>
  </si>
  <si>
    <t>1. Place cursor in cell E1</t>
  </si>
  <si>
    <t>Description of Detailed Sectoral Expenditures</t>
  </si>
  <si>
    <t>Primary Education OC Spending</t>
  </si>
  <si>
    <t>Examination Fees</t>
  </si>
  <si>
    <t>Capitation Fees</t>
  </si>
  <si>
    <t>Care and Treatment</t>
  </si>
  <si>
    <t>Community Response</t>
  </si>
  <si>
    <t>Workplace intervention</t>
  </si>
  <si>
    <t>Coordination on HIV/AIDS</t>
  </si>
  <si>
    <t>HIV/AIDS Spending</t>
  </si>
  <si>
    <t>Allocation for Special Schools</t>
  </si>
  <si>
    <t>Other Primary Education OC</t>
  </si>
  <si>
    <t>Sub-Total, Primary Education OC Spending</t>
  </si>
  <si>
    <t>Sub-Total, HIV/AIDS Spending</t>
  </si>
  <si>
    <t>Cumulative Amount, Previous Quarter</t>
  </si>
  <si>
    <t>Cumulative Amount, Year to Date</t>
  </si>
  <si>
    <t>G</t>
  </si>
  <si>
    <t xml:space="preserve">Column B has been completed in each table and is identical to the Cumulative Amount reported in the previous quarter's Council Financial Report, unless noted otherwise. </t>
  </si>
  <si>
    <t>The Budget Plan (Column A) reflects the budget as approved by Council.</t>
  </si>
  <si>
    <t xml:space="preserve">The Budget Plan (Column A) is identical to the plan reported during previous quarter, except where virements have been approved by Council. </t>
  </si>
  <si>
    <t>Information on budget execution (Column B-D) is taken from the council's General Ledger - not from cash books.</t>
  </si>
  <si>
    <t>The information contained in this report has been presented to the Council, as part of the quarterly Income and Expenditure Statements.</t>
  </si>
  <si>
    <t xml:space="preserve">Please, find enclosed both in hard and electronic copy, the Council Financial Report for the period ending: </t>
  </si>
  <si>
    <t>The Quarterly Council Development Report (Financial And Physical Progress Report) has been attached.</t>
  </si>
  <si>
    <t>Roads Sector Development Grants</t>
  </si>
  <si>
    <t>Water Sector Development Grants</t>
  </si>
  <si>
    <t>Tanzania Strategic Cities Project Fund (TSCP)</t>
  </si>
  <si>
    <t>Secondary Education OC Spending</t>
  </si>
  <si>
    <t>Other Secondary Education OC</t>
  </si>
  <si>
    <t>Sub-Total, General Purpose Grant Spending</t>
  </si>
  <si>
    <t>Trade (BIASHARA)</t>
  </si>
  <si>
    <t>Cooperatives (Ushirika)</t>
  </si>
  <si>
    <t>Land (ARDHI)</t>
  </si>
  <si>
    <t>Natural Resources</t>
  </si>
  <si>
    <t>Planning</t>
  </si>
  <si>
    <t xml:space="preserve">Community Development </t>
  </si>
  <si>
    <t xml:space="preserve">Ration allowance </t>
  </si>
  <si>
    <t xml:space="preserve">General purpose grant - Administration </t>
  </si>
  <si>
    <t>General purpose grant</t>
  </si>
  <si>
    <t>Other Dev. Grants / Funds *</t>
  </si>
  <si>
    <t>Sub-Total, Secondary Education OC Spending</t>
  </si>
  <si>
    <t>Sub-Total, General purpose grant</t>
  </si>
  <si>
    <t>General purpose grant - OC spending</t>
  </si>
  <si>
    <t>Own Source Revenue Collection Account</t>
  </si>
  <si>
    <t>Personal Emorlments Account</t>
  </si>
  <si>
    <t>Other Chargies Account</t>
  </si>
  <si>
    <t>Road Fund Account</t>
  </si>
  <si>
    <t>Miscellaneous Deposit Account</t>
  </si>
  <si>
    <t>LG  Development Grants (LGDG): CDG and CBG</t>
  </si>
  <si>
    <t>Primary Education Development Grants</t>
  </si>
  <si>
    <t>Secondary Education Development Grants</t>
  </si>
  <si>
    <t>Health Development Grants</t>
  </si>
  <si>
    <t>Agriculture Sector Development Grants</t>
  </si>
  <si>
    <t>Sub-Total,Secondary Education OC Spending</t>
  </si>
  <si>
    <t>Constituent Development Catalyst Funds (CDCF)</t>
  </si>
  <si>
    <t>National Mult-sectoral Strategic Fund (NMSF)</t>
  </si>
  <si>
    <t>HIV/AIDS  (TACAIDS, Global Fund and others)</t>
  </si>
  <si>
    <t>Administration Development Grants</t>
  </si>
  <si>
    <t>Internal Audit</t>
  </si>
  <si>
    <t>Works (inc. Roads)</t>
  </si>
  <si>
    <t xml:space="preserve">  Received by (Regional FMO):</t>
  </si>
  <si>
    <t>Permanent Secretary,</t>
  </si>
  <si>
    <t>Arusha City Council (Arusha Region)</t>
  </si>
  <si>
    <t>Lindi Municipal Council (Lindi Region)</t>
  </si>
  <si>
    <t>Musoma Municipal Council (Mara Region)</t>
  </si>
  <si>
    <t>Mbeya City Council (Mbeya Region)</t>
  </si>
  <si>
    <t>Mtwara/Mikindani Municipal Council (Mtwara Region)</t>
  </si>
  <si>
    <t>Songea Municipal Council (Ruvuma Region)</t>
  </si>
  <si>
    <t>Singida Municipal Council (Singida Region)</t>
  </si>
  <si>
    <t>Tanga City Council (Tanga Region)</t>
  </si>
  <si>
    <t>Bukoba Municipal Council (Kagera Region)</t>
  </si>
  <si>
    <t>Sumbawanga Municipal Council (Rukwa Region)</t>
  </si>
  <si>
    <t>Kigoma/Ujiji Municipal Council (Kigoma Region)</t>
  </si>
  <si>
    <t>Kasulu Town Council (Kigoma Region)</t>
  </si>
  <si>
    <t>Tarime Town Council (Mara Region)</t>
  </si>
  <si>
    <t>Busokelo District Council (Mbeya Region)</t>
  </si>
  <si>
    <t>Masasi Town Council (Mtwara Region)</t>
  </si>
  <si>
    <t>Ilemela Town Council (Mwanza Region)</t>
  </si>
  <si>
    <t>Kahama Town Council (Shinyanga Region)</t>
  </si>
  <si>
    <t>Nzega Town Council (Tabora Region)</t>
  </si>
  <si>
    <t>Handeni Town Council (Tanga Region)</t>
  </si>
  <si>
    <t>Bumbuli District Council (Tanga Region)</t>
  </si>
  <si>
    <t>Mpanda District Council (Katavi Region)</t>
  </si>
  <si>
    <t>Katavi</t>
  </si>
  <si>
    <t>Nsimbo District Council (Katavi Region)</t>
  </si>
  <si>
    <t>Simiyu</t>
  </si>
  <si>
    <t>Bariadi Town Council (Simiyu Region)</t>
  </si>
  <si>
    <t>Bariadi District Council (Simiyu Region)</t>
  </si>
  <si>
    <t>Maswa District Council (Simiyu Region)</t>
  </si>
  <si>
    <t>Meatu District Council (Simiyu Region)</t>
  </si>
  <si>
    <t>Njombe Town Council (Njombe Region)</t>
  </si>
  <si>
    <t>Njombe District Council (Njombe Region)</t>
  </si>
  <si>
    <t>Ludewa District Council (Njombe Region)</t>
  </si>
  <si>
    <t>Makete District Council (Njombe Region)</t>
  </si>
  <si>
    <t>Njombe</t>
  </si>
  <si>
    <t>Geita</t>
  </si>
  <si>
    <t>Geita Town Council (Geita Region)</t>
  </si>
  <si>
    <t>Geita District Council (Geita Region)</t>
  </si>
  <si>
    <t>Chato District Council (Geita Region)</t>
  </si>
  <si>
    <t>Mlele District Council (Katavi Region)</t>
  </si>
  <si>
    <t>Busega District Council (Simiyu Region)</t>
  </si>
  <si>
    <t>Itilima District Council (Simiyu Region)</t>
  </si>
  <si>
    <t>Makambako Town Council (Njombe Region)</t>
  </si>
  <si>
    <t>Wanging'ombe District Council (Njombe Region)</t>
  </si>
  <si>
    <t>Mbogwe District Council (Geita Region)</t>
  </si>
  <si>
    <t>Nyang'wale District Council (Geita Region)</t>
  </si>
  <si>
    <t>Chemba District Council (Dodoma Region)</t>
  </si>
  <si>
    <t>Kakonko District Council (Kigoma Region)</t>
  </si>
  <si>
    <t>Buhigwe District Council (Kigoma Region)</t>
  </si>
  <si>
    <t>Uvinza District Council (Kigoma Region)</t>
  </si>
  <si>
    <t>Butiama District Council (Mara Region)</t>
  </si>
  <si>
    <t>Gairo District Council (Morogoro Region)</t>
  </si>
  <si>
    <t>Nyasa District Council (Ruvuma Region)</t>
  </si>
  <si>
    <t>Ushetu District Council (Shinyanga Region)</t>
  </si>
  <si>
    <t>Msalala District Council (Shinyanga Region)</t>
  </si>
  <si>
    <t>Ikungi District Council (Singida Region)</t>
  </si>
  <si>
    <t>Mkalama District Council (Singida Region)</t>
  </si>
  <si>
    <t>Kaliua District Council (Tabora Region)</t>
  </si>
  <si>
    <t>Kyerwa District Council (Kagera Region)</t>
  </si>
  <si>
    <t>Kalambo District Council (Rukwa Region)</t>
  </si>
  <si>
    <t>Bukombe District Council (Geita Region)</t>
  </si>
  <si>
    <t>Water Sector Account</t>
  </si>
  <si>
    <t>Urban Local Government Strengtherning Program (ULGSP)</t>
  </si>
  <si>
    <t>Health Sector Account</t>
  </si>
  <si>
    <t>Education Sector Account</t>
  </si>
  <si>
    <t>Equip Fund</t>
  </si>
  <si>
    <t xml:space="preserve">*Other Development Grants means: PFMRP, LGTP, UDEM,SWM, PFM, etc. </t>
  </si>
  <si>
    <t>Mpanda Municipal Council (Katavi Region)</t>
  </si>
  <si>
    <t xml:space="preserve">  Received by (PO-RALG):</t>
  </si>
  <si>
    <t>President's Office – Regional Administration and Local Government</t>
  </si>
  <si>
    <t>Mpimbwe District Council (Katavi Region)</t>
  </si>
  <si>
    <t>Chalinze District Council (Pwani (Coast) Region)</t>
  </si>
  <si>
    <t>Kibiti District Council (Pwani (Coast) Region)</t>
  </si>
  <si>
    <t>Kondoa Town Council (Dodoma Region)</t>
  </si>
  <si>
    <t>Mafinga Town Council (Iringa Region)</t>
  </si>
  <si>
    <t>Bunda Town Council (Mara Region)</t>
  </si>
  <si>
    <t>Ifakara Town Council (Morogoro Region)</t>
  </si>
  <si>
    <t>Malinyi District Council (Morogoro Region)</t>
  </si>
  <si>
    <t>Nanyamba Town Council (Mtwara Region)</t>
  </si>
  <si>
    <t>Newala Town Council (Mtwara Region)</t>
  </si>
  <si>
    <t>Buchosa District Council (Mwanza Region)</t>
  </si>
  <si>
    <t>Madaba District Council (Ruvuma Region)</t>
  </si>
  <si>
    <t>Itigi District Council (Singida Region)</t>
  </si>
  <si>
    <t>Ubungo Municipal Council (Dar es Salaam Region)</t>
  </si>
  <si>
    <t>Kigamboni Municipal Council (Dar es Salaam Region)</t>
  </si>
  <si>
    <t>Mbulu Town Council (Manyara Region)</t>
  </si>
  <si>
    <t>Tunduma Town Council (Songwe Region)</t>
  </si>
  <si>
    <t>Songwe</t>
  </si>
  <si>
    <t>Ileje District Council (Songwe Region)</t>
  </si>
  <si>
    <t>Mbozi District Council (Songwe Region)</t>
  </si>
  <si>
    <t>Momba District Council (Songwe Region)</t>
  </si>
  <si>
    <t>Songwe District Council (Songwe Region)</t>
  </si>
  <si>
    <t>Personal Emoluments Account</t>
  </si>
  <si>
    <t>Mbinga Town Council (Ruvuma Region)</t>
  </si>
  <si>
    <t>FY 2017/18</t>
  </si>
  <si>
    <t>Q1</t>
  </si>
  <si>
    <t>Edward Daniel Msangi</t>
  </si>
  <si>
    <t>Nsajigwa VGM</t>
  </si>
  <si>
    <t>CHUMVI/KOROSHO/NAZI/MBAAZI/UFUTA/MISITU/MKAA</t>
  </si>
  <si>
    <t>SOKO LA SAMAKI/MAZAO YA HABARI</t>
  </si>
  <si>
    <t>VILEO/MABANGO/LESENI</t>
  </si>
  <si>
    <t>AFYA/FOMU AFYA/MACHINJIO/TENDER/KUCHIMBA VIFUSI/KUFUNGA BARABARA</t>
  </si>
  <si>
    <t>BIASHARA+MIPANGO</t>
  </si>
  <si>
    <t>NYUKI+MALIASILI</t>
  </si>
  <si>
    <t>USHIRIKA+INTERNAL AUDIT+MAZINGIRA</t>
  </si>
  <si>
    <t>HBF+UNICEF</t>
  </si>
  <si>
    <t>CDCF/CDG/EQUIP/TASAF/ULGSP</t>
  </si>
  <si>
    <t>Enviroments</t>
  </si>
  <si>
    <t>Caen Mwakalile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</si>
</sst>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_);_(* \(#,##0\);_(* &quot;-&quot;??_);_(@_)"/>
    <numFmt numFmtId="175" formatCode="[$-409]dddd\,\ mmmm\ dd\,\ yyyy"/>
    <numFmt numFmtId="176" formatCode="[$-F800]dddd\,\ mmmm\ dd\,\ yyyy"/>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s>
  <fonts count="50">
    <font>
      <sz val="10"/>
      <name val="Arial"/>
      <family val="0"/>
    </font>
    <font>
      <b/>
      <sz val="10"/>
      <name val="Arial"/>
      <family val="2"/>
    </font>
    <font>
      <b/>
      <sz val="12"/>
      <name val="Arial"/>
      <family val="2"/>
    </font>
    <font>
      <sz val="8"/>
      <name val="Arial"/>
      <family val="2"/>
    </font>
    <font>
      <sz val="10"/>
      <name val="Arial Narrow"/>
      <family val="2"/>
    </font>
    <font>
      <b/>
      <sz val="10"/>
      <name val="Arial Narrow"/>
      <family val="2"/>
    </font>
    <font>
      <b/>
      <i/>
      <sz val="10"/>
      <name val="Arial Narrow"/>
      <family val="2"/>
    </font>
    <font>
      <u val="single"/>
      <sz val="10"/>
      <color indexed="12"/>
      <name val="Arial"/>
      <family val="2"/>
    </font>
    <font>
      <u val="single"/>
      <sz val="10"/>
      <color indexed="36"/>
      <name val="Arial"/>
      <family val="2"/>
    </font>
    <font>
      <b/>
      <i/>
      <sz val="10"/>
      <name val="Arial"/>
      <family val="2"/>
    </font>
    <font>
      <sz val="8"/>
      <name val="Arial Narrow"/>
      <family val="2"/>
    </font>
    <font>
      <i/>
      <sz val="8"/>
      <name val="Arial Narrow"/>
      <family val="2"/>
    </font>
    <font>
      <i/>
      <sz val="10"/>
      <name val="Arial Narrow"/>
      <family val="2"/>
    </font>
    <font>
      <b/>
      <sz val="14"/>
      <name val="Arial"/>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style="medium"/>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1">
    <xf numFmtId="0" fontId="0" fillId="0" borderId="0" xfId="0" applyAlignment="1">
      <alignment/>
    </xf>
    <xf numFmtId="0" fontId="0" fillId="0" borderId="0" xfId="0" applyAlignment="1" applyProtection="1">
      <alignment/>
      <protection/>
    </xf>
    <xf numFmtId="173" fontId="0" fillId="0" borderId="0" xfId="0" applyNumberFormat="1" applyAlignment="1" applyProtection="1">
      <alignment/>
      <protection/>
    </xf>
    <xf numFmtId="0" fontId="0" fillId="0" borderId="0" xfId="0" applyAlignment="1" applyProtection="1">
      <alignment/>
      <protection locked="0"/>
    </xf>
    <xf numFmtId="0" fontId="2" fillId="0" borderId="0" xfId="0" applyFont="1" applyBorder="1" applyAlignment="1" applyProtection="1">
      <alignment/>
      <protection/>
    </xf>
    <xf numFmtId="0" fontId="4" fillId="0" borderId="0" xfId="0" applyFont="1" applyBorder="1" applyAlignment="1" applyProtection="1">
      <alignment/>
      <protection/>
    </xf>
    <xf numFmtId="173" fontId="4"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vertical="top"/>
      <protection/>
    </xf>
    <xf numFmtId="0" fontId="4" fillId="0" borderId="10" xfId="0" applyFont="1" applyBorder="1" applyAlignment="1" applyProtection="1">
      <alignment/>
      <protection/>
    </xf>
    <xf numFmtId="0" fontId="5" fillId="0" borderId="11" xfId="0" applyFont="1" applyBorder="1" applyAlignment="1" applyProtection="1">
      <alignment horizontal="center" vertical="center"/>
      <protection/>
    </xf>
    <xf numFmtId="173" fontId="5" fillId="0" borderId="12"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13" xfId="0" applyFont="1" applyBorder="1" applyAlignment="1" applyProtection="1">
      <alignment/>
      <protection/>
    </xf>
    <xf numFmtId="174" fontId="4" fillId="0" borderId="14" xfId="42" applyNumberFormat="1" applyFont="1" applyBorder="1" applyAlignment="1" applyProtection="1">
      <alignment/>
      <protection/>
    </xf>
    <xf numFmtId="173" fontId="4" fillId="0" borderId="15" xfId="42" applyNumberFormat="1" applyFont="1" applyBorder="1" applyAlignment="1" applyProtection="1">
      <alignment/>
      <protection/>
    </xf>
    <xf numFmtId="174" fontId="4" fillId="0" borderId="0" xfId="42" applyNumberFormat="1" applyFont="1" applyBorder="1" applyAlignment="1" applyProtection="1">
      <alignment/>
      <protection/>
    </xf>
    <xf numFmtId="0" fontId="4" fillId="0" borderId="16" xfId="0" applyFont="1" applyBorder="1" applyAlignment="1" applyProtection="1">
      <alignment/>
      <protection/>
    </xf>
    <xf numFmtId="173" fontId="4" fillId="0" borderId="17" xfId="42" applyNumberFormat="1" applyFont="1" applyBorder="1" applyAlignment="1" applyProtection="1">
      <alignment/>
      <protection/>
    </xf>
    <xf numFmtId="0" fontId="4" fillId="0" borderId="18" xfId="0" applyFont="1" applyBorder="1" applyAlignment="1" applyProtection="1">
      <alignment/>
      <protection/>
    </xf>
    <xf numFmtId="173" fontId="4" fillId="0" borderId="19" xfId="42" applyNumberFormat="1" applyFont="1" applyBorder="1" applyAlignment="1" applyProtection="1">
      <alignment/>
      <protection/>
    </xf>
    <xf numFmtId="0" fontId="5" fillId="0" borderId="10" xfId="0" applyFont="1" applyBorder="1" applyAlignment="1" applyProtection="1">
      <alignment wrapText="1"/>
      <protection/>
    </xf>
    <xf numFmtId="174" fontId="5" fillId="0" borderId="11" xfId="0" applyNumberFormat="1" applyFont="1" applyBorder="1" applyAlignment="1" applyProtection="1">
      <alignment/>
      <protection/>
    </xf>
    <xf numFmtId="173" fontId="5" fillId="0" borderId="12" xfId="42" applyNumberFormat="1" applyFont="1" applyBorder="1" applyAlignment="1" applyProtection="1">
      <alignment/>
      <protection/>
    </xf>
    <xf numFmtId="174" fontId="5" fillId="0" borderId="0" xfId="0" applyNumberFormat="1" applyFont="1" applyBorder="1" applyAlignment="1" applyProtection="1">
      <alignment/>
      <protection/>
    </xf>
    <xf numFmtId="174" fontId="4" fillId="0" borderId="11" xfId="42" applyNumberFormat="1" applyFont="1" applyBorder="1" applyAlignment="1" applyProtection="1">
      <alignment/>
      <protection/>
    </xf>
    <xf numFmtId="173" fontId="4" fillId="0" borderId="12" xfId="42" applyNumberFormat="1" applyFont="1" applyBorder="1" applyAlignment="1" applyProtection="1">
      <alignment/>
      <protection/>
    </xf>
    <xf numFmtId="0" fontId="4" fillId="0" borderId="0" xfId="0" applyFont="1" applyAlignment="1" applyProtection="1">
      <alignment/>
      <protection/>
    </xf>
    <xf numFmtId="173" fontId="4" fillId="0" borderId="20" xfId="42" applyNumberFormat="1" applyFont="1" applyBorder="1" applyAlignment="1" applyProtection="1">
      <alignment/>
      <protection/>
    </xf>
    <xf numFmtId="0" fontId="5" fillId="0" borderId="10" xfId="0" applyFont="1" applyBorder="1" applyAlignment="1" applyProtection="1">
      <alignment/>
      <protection/>
    </xf>
    <xf numFmtId="174" fontId="4" fillId="0" borderId="21" xfId="42" applyNumberFormat="1" applyFont="1" applyBorder="1" applyAlignment="1" applyProtection="1">
      <alignment/>
      <protection/>
    </xf>
    <xf numFmtId="0" fontId="5" fillId="0" borderId="10" xfId="0" applyFont="1" applyBorder="1" applyAlignment="1" applyProtection="1">
      <alignment/>
      <protection/>
    </xf>
    <xf numFmtId="0" fontId="5" fillId="0" borderId="22" xfId="0" applyFont="1" applyBorder="1" applyAlignment="1" applyProtection="1">
      <alignment/>
      <protection/>
    </xf>
    <xf numFmtId="174" fontId="5" fillId="0" borderId="23" xfId="0" applyNumberFormat="1" applyFont="1" applyBorder="1" applyAlignment="1" applyProtection="1">
      <alignment/>
      <protection/>
    </xf>
    <xf numFmtId="173" fontId="5" fillId="0" borderId="24" xfId="42" applyNumberFormat="1" applyFont="1" applyBorder="1" applyAlignment="1" applyProtection="1">
      <alignment/>
      <protection/>
    </xf>
    <xf numFmtId="0" fontId="5" fillId="0" borderId="25" xfId="0" applyFont="1" applyBorder="1" applyAlignment="1" applyProtection="1">
      <alignment/>
      <protection/>
    </xf>
    <xf numFmtId="174" fontId="5" fillId="0" borderId="26" xfId="0" applyNumberFormat="1" applyFont="1" applyBorder="1" applyAlignment="1" applyProtection="1">
      <alignment/>
      <protection/>
    </xf>
    <xf numFmtId="173" fontId="5" fillId="0" borderId="27" xfId="42" applyNumberFormat="1" applyFont="1" applyBorder="1" applyAlignment="1" applyProtection="1">
      <alignment/>
      <protection/>
    </xf>
    <xf numFmtId="0" fontId="4" fillId="0" borderId="14" xfId="0" applyFont="1" applyBorder="1" applyAlignment="1" applyProtection="1">
      <alignment/>
      <protection/>
    </xf>
    <xf numFmtId="0" fontId="4" fillId="0" borderId="16" xfId="0" applyFont="1" applyBorder="1" applyAlignment="1" applyProtection="1">
      <alignment vertical="top" wrapText="1"/>
      <protection/>
    </xf>
    <xf numFmtId="0" fontId="5" fillId="0" borderId="28" xfId="0" applyFont="1" applyBorder="1" applyAlignment="1" applyProtection="1">
      <alignment/>
      <protection/>
    </xf>
    <xf numFmtId="174" fontId="5" fillId="0" borderId="29" xfId="0" applyNumberFormat="1" applyFont="1" applyBorder="1" applyAlignment="1" applyProtection="1">
      <alignment/>
      <protection/>
    </xf>
    <xf numFmtId="173" fontId="5"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3" fontId="5" fillId="0" borderId="11" xfId="0" applyNumberFormat="1"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protection/>
    </xf>
    <xf numFmtId="3" fontId="4" fillId="0" borderId="14" xfId="0" applyNumberFormat="1" applyFont="1" applyBorder="1" applyAlignment="1" applyProtection="1">
      <alignment/>
      <protection/>
    </xf>
    <xf numFmtId="0" fontId="4" fillId="0" borderId="30" xfId="0" applyFont="1" applyBorder="1" applyAlignment="1" applyProtection="1">
      <alignment/>
      <protection/>
    </xf>
    <xf numFmtId="3" fontId="4" fillId="0" borderId="31" xfId="42" applyNumberFormat="1" applyFont="1" applyBorder="1" applyAlignment="1" applyProtection="1">
      <alignment/>
      <protection/>
    </xf>
    <xf numFmtId="174" fontId="4" fillId="0" borderId="32" xfId="42" applyNumberFormat="1" applyFont="1" applyBorder="1" applyAlignment="1" applyProtection="1">
      <alignment/>
      <protection/>
    </xf>
    <xf numFmtId="0" fontId="6" fillId="0" borderId="33" xfId="0" applyFont="1" applyBorder="1" applyAlignment="1" applyProtection="1">
      <alignment/>
      <protection/>
    </xf>
    <xf numFmtId="174" fontId="6" fillId="0" borderId="34" xfId="42" applyNumberFormat="1" applyFont="1" applyBorder="1" applyAlignment="1" applyProtection="1">
      <alignment/>
      <protection/>
    </xf>
    <xf numFmtId="173" fontId="6" fillId="0" borderId="30" xfId="42" applyNumberFormat="1" applyFont="1" applyBorder="1" applyAlignment="1" applyProtection="1">
      <alignment/>
      <protection/>
    </xf>
    <xf numFmtId="0" fontId="6" fillId="0" borderId="35" xfId="0" applyFont="1" applyBorder="1" applyAlignment="1" applyProtection="1">
      <alignment/>
      <protection/>
    </xf>
    <xf numFmtId="174" fontId="6" fillId="0" borderId="29" xfId="42" applyNumberFormat="1" applyFont="1" applyBorder="1" applyAlignment="1" applyProtection="1">
      <alignment/>
      <protection/>
    </xf>
    <xf numFmtId="173" fontId="6" fillId="0" borderId="36" xfId="42" applyNumberFormat="1" applyFont="1" applyBorder="1" applyAlignment="1" applyProtection="1">
      <alignment/>
      <protection/>
    </xf>
    <xf numFmtId="174" fontId="5" fillId="0" borderId="11" xfId="42" applyNumberFormat="1" applyFont="1" applyBorder="1" applyAlignment="1" applyProtection="1">
      <alignment/>
      <protection/>
    </xf>
    <xf numFmtId="173" fontId="5" fillId="0" borderId="12" xfId="0" applyNumberFormat="1" applyFont="1" applyBorder="1" applyAlignment="1" applyProtection="1">
      <alignment/>
      <protection/>
    </xf>
    <xf numFmtId="173" fontId="0" fillId="0" borderId="0" xfId="0" applyNumberFormat="1" applyAlignment="1" applyProtection="1">
      <alignment/>
      <protection locked="0"/>
    </xf>
    <xf numFmtId="0" fontId="0" fillId="0" borderId="0" xfId="0" applyAlignment="1" quotePrefix="1">
      <alignment/>
    </xf>
    <xf numFmtId="0" fontId="4" fillId="0" borderId="16"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ill="1" applyAlignment="1" applyProtection="1">
      <alignment/>
      <protection locked="0"/>
    </xf>
    <xf numFmtId="0" fontId="0" fillId="0" borderId="0" xfId="0" applyFill="1" applyAlignment="1">
      <alignment/>
    </xf>
    <xf numFmtId="0" fontId="0" fillId="0" borderId="0" xfId="0" applyBorder="1" applyAlignment="1">
      <alignment/>
    </xf>
    <xf numFmtId="174" fontId="0" fillId="0" borderId="0" xfId="0" applyNumberFormat="1" applyAlignment="1" applyProtection="1">
      <alignment/>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protection/>
    </xf>
    <xf numFmtId="0" fontId="1" fillId="0" borderId="0" xfId="0" applyFont="1" applyFill="1" applyBorder="1" applyAlignment="1" applyProtection="1">
      <alignment vertical="top" wrapText="1"/>
      <protection/>
    </xf>
    <xf numFmtId="0" fontId="4" fillId="0" borderId="18" xfId="0" applyFont="1" applyBorder="1" applyAlignment="1" applyProtection="1">
      <alignment horizontal="left"/>
      <protection/>
    </xf>
    <xf numFmtId="0" fontId="4" fillId="0" borderId="35" xfId="0" applyFont="1" applyBorder="1" applyAlignment="1" applyProtection="1">
      <alignment/>
      <protection/>
    </xf>
    <xf numFmtId="0" fontId="5" fillId="0" borderId="37" xfId="0" applyFont="1" applyBorder="1" applyAlignment="1" applyProtection="1">
      <alignment/>
      <protection/>
    </xf>
    <xf numFmtId="0" fontId="0" fillId="0" borderId="0" xfId="0" applyFill="1" applyBorder="1" applyAlignment="1" applyProtection="1">
      <alignment/>
      <protection locked="0"/>
    </xf>
    <xf numFmtId="0" fontId="4" fillId="0" borderId="0" xfId="0" applyFont="1" applyFill="1" applyBorder="1" applyAlignment="1" applyProtection="1">
      <alignment/>
      <protection/>
    </xf>
    <xf numFmtId="174" fontId="0" fillId="0" borderId="0" xfId="0" applyNumberFormat="1" applyFill="1" applyBorder="1" applyAlignment="1" applyProtection="1">
      <alignment/>
      <protection locked="0"/>
    </xf>
    <xf numFmtId="173" fontId="4" fillId="0" borderId="0" xfId="42" applyNumberFormat="1" applyFont="1" applyFill="1" applyBorder="1" applyAlignment="1" applyProtection="1">
      <alignment/>
      <protection/>
    </xf>
    <xf numFmtId="174" fontId="4" fillId="0" borderId="0" xfId="42" applyNumberFormat="1" applyFont="1" applyFill="1" applyBorder="1" applyAlignment="1" applyProtection="1">
      <alignment/>
      <protection locked="0"/>
    </xf>
    <xf numFmtId="0" fontId="5" fillId="0" borderId="22" xfId="0" applyFont="1" applyBorder="1" applyAlignment="1" applyProtection="1">
      <alignment horizontal="left"/>
      <protection/>
    </xf>
    <xf numFmtId="0" fontId="5" fillId="0" borderId="37" xfId="0" applyFont="1" applyFill="1" applyBorder="1" applyAlignment="1" applyProtection="1">
      <alignment/>
      <protection/>
    </xf>
    <xf numFmtId="0" fontId="4" fillId="0" borderId="34" xfId="0" applyFont="1" applyBorder="1" applyAlignment="1" applyProtection="1">
      <alignment/>
      <protection/>
    </xf>
    <xf numFmtId="173" fontId="4" fillId="0" borderId="30" xfId="0" applyNumberFormat="1" applyFont="1" applyBorder="1" applyAlignment="1" applyProtection="1">
      <alignment/>
      <protection/>
    </xf>
    <xf numFmtId="0" fontId="4" fillId="0" borderId="38" xfId="0" applyFont="1" applyBorder="1" applyAlignment="1" applyProtection="1">
      <alignment/>
      <protection/>
    </xf>
    <xf numFmtId="173" fontId="4" fillId="0" borderId="39" xfId="0" applyNumberFormat="1" applyFont="1" applyBorder="1" applyAlignment="1" applyProtection="1">
      <alignment/>
      <protection/>
    </xf>
    <xf numFmtId="174" fontId="4" fillId="0" borderId="21" xfId="0" applyNumberFormat="1" applyFont="1" applyBorder="1" applyAlignment="1" applyProtection="1">
      <alignment/>
      <protection/>
    </xf>
    <xf numFmtId="3" fontId="4" fillId="0" borderId="21" xfId="0" applyNumberFormat="1" applyFont="1" applyFill="1" applyBorder="1" applyAlignment="1" applyProtection="1">
      <alignment horizontal="center"/>
      <protection/>
    </xf>
    <xf numFmtId="173" fontId="4" fillId="0" borderId="17" xfId="0" applyNumberFormat="1" applyFont="1" applyBorder="1" applyAlignment="1" applyProtection="1">
      <alignment/>
      <protection/>
    </xf>
    <xf numFmtId="174" fontId="4" fillId="0" borderId="40" xfId="0" applyNumberFormat="1" applyFont="1" applyBorder="1" applyAlignment="1" applyProtection="1">
      <alignment/>
      <protection/>
    </xf>
    <xf numFmtId="3" fontId="4" fillId="0" borderId="40" xfId="0" applyNumberFormat="1" applyFont="1" applyFill="1" applyBorder="1" applyAlignment="1" applyProtection="1">
      <alignment horizontal="center"/>
      <protection/>
    </xf>
    <xf numFmtId="173" fontId="4" fillId="0" borderId="20" xfId="0" applyNumberFormat="1" applyFont="1" applyBorder="1" applyAlignment="1" applyProtection="1">
      <alignment/>
      <protection/>
    </xf>
    <xf numFmtId="0" fontId="1" fillId="0" borderId="37" xfId="0" applyFont="1" applyBorder="1" applyAlignment="1" applyProtection="1">
      <alignment/>
      <protection/>
    </xf>
    <xf numFmtId="0" fontId="0" fillId="0" borderId="34" xfId="0" applyBorder="1" applyAlignment="1" applyProtection="1">
      <alignment/>
      <protection/>
    </xf>
    <xf numFmtId="0" fontId="0" fillId="0" borderId="30" xfId="0" applyBorder="1" applyAlignment="1" applyProtection="1">
      <alignment/>
      <protection/>
    </xf>
    <xf numFmtId="2" fontId="5" fillId="0" borderId="22" xfId="0" applyNumberFormat="1" applyFont="1" applyBorder="1" applyAlignment="1" applyProtection="1">
      <alignment horizontal="left" vertical="center" wrapText="1"/>
      <protection/>
    </xf>
    <xf numFmtId="2" fontId="5" fillId="0" borderId="23" xfId="0" applyNumberFormat="1" applyFont="1" applyBorder="1" applyAlignment="1" applyProtection="1">
      <alignment horizontal="center" wrapText="1"/>
      <protection/>
    </xf>
    <xf numFmtId="2" fontId="5" fillId="0" borderId="24" xfId="0" applyNumberFormat="1" applyFont="1" applyBorder="1" applyAlignment="1" applyProtection="1">
      <alignment horizontal="center" wrapText="1"/>
      <protection/>
    </xf>
    <xf numFmtId="173" fontId="5" fillId="0" borderId="36" xfId="0" applyNumberFormat="1" applyFont="1" applyBorder="1" applyAlignment="1" applyProtection="1">
      <alignment/>
      <protection/>
    </xf>
    <xf numFmtId="0" fontId="0" fillId="0" borderId="0" xfId="0" applyFill="1" applyBorder="1" applyAlignment="1" applyProtection="1">
      <alignment vertical="top"/>
      <protection/>
    </xf>
    <xf numFmtId="177" fontId="0" fillId="0" borderId="0" xfId="0" applyNumberFormat="1" applyFill="1" applyBorder="1" applyAlignment="1" applyProtection="1">
      <alignment horizontal="left" vertical="top"/>
      <protection/>
    </xf>
    <xf numFmtId="0" fontId="1" fillId="0" borderId="41" xfId="0" applyFont="1" applyBorder="1" applyAlignment="1" applyProtection="1">
      <alignment/>
      <protection/>
    </xf>
    <xf numFmtId="0" fontId="1" fillId="0" borderId="38" xfId="0" applyFont="1" applyBorder="1" applyAlignment="1" applyProtection="1">
      <alignment/>
      <protection/>
    </xf>
    <xf numFmtId="0" fontId="1" fillId="0" borderId="42" xfId="0" applyFont="1" applyBorder="1" applyAlignment="1" applyProtection="1">
      <alignment/>
      <protection/>
    </xf>
    <xf numFmtId="0" fontId="0" fillId="0" borderId="0" xfId="0" applyBorder="1" applyAlignment="1" applyProtection="1">
      <alignment/>
      <protection/>
    </xf>
    <xf numFmtId="0" fontId="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0" fillId="0" borderId="41" xfId="0" applyFill="1" applyBorder="1" applyAlignment="1">
      <alignment/>
    </xf>
    <xf numFmtId="0" fontId="0" fillId="0" borderId="38" xfId="0" applyBorder="1" applyAlignment="1">
      <alignment/>
    </xf>
    <xf numFmtId="0" fontId="0" fillId="0" borderId="39" xfId="0" applyBorder="1" applyAlignment="1">
      <alignment/>
    </xf>
    <xf numFmtId="0" fontId="0" fillId="0" borderId="42" xfId="0" applyBorder="1" applyAlignment="1">
      <alignment/>
    </xf>
    <xf numFmtId="0" fontId="0" fillId="0" borderId="43" xfId="0" applyBorder="1" applyAlignment="1">
      <alignment/>
    </xf>
    <xf numFmtId="0" fontId="0" fillId="0" borderId="44" xfId="0"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12" fillId="0" borderId="16" xfId="0" applyFont="1" applyBorder="1" applyAlignment="1" applyProtection="1">
      <alignment horizontal="right"/>
      <protection/>
    </xf>
    <xf numFmtId="173" fontId="12" fillId="0" borderId="17" xfId="42" applyNumberFormat="1" applyFont="1" applyBorder="1" applyAlignment="1" applyProtection="1">
      <alignment/>
      <protection/>
    </xf>
    <xf numFmtId="173" fontId="12" fillId="0" borderId="19" xfId="42" applyNumberFormat="1" applyFont="1" applyBorder="1" applyAlignment="1" applyProtection="1">
      <alignment/>
      <protection/>
    </xf>
    <xf numFmtId="173" fontId="5" fillId="0" borderId="0" xfId="42" applyNumberFormat="1" applyFont="1" applyBorder="1" applyAlignment="1" applyProtection="1">
      <alignment/>
      <protection/>
    </xf>
    <xf numFmtId="173" fontId="4" fillId="0" borderId="36" xfId="42" applyNumberFormat="1" applyFont="1" applyBorder="1" applyAlignment="1" applyProtection="1">
      <alignment/>
      <protection/>
    </xf>
    <xf numFmtId="0" fontId="0" fillId="0" borderId="21" xfId="0" applyBorder="1" applyAlignment="1">
      <alignment/>
    </xf>
    <xf numFmtId="0" fontId="0" fillId="0" borderId="0" xfId="0" applyFill="1" applyBorder="1" applyAlignment="1">
      <alignment/>
    </xf>
    <xf numFmtId="0" fontId="0" fillId="0" borderId="45" xfId="0" applyFill="1" applyBorder="1" applyAlignment="1">
      <alignment/>
    </xf>
    <xf numFmtId="0" fontId="0" fillId="0" borderId="45" xfId="0" applyBorder="1" applyAlignment="1">
      <alignment/>
    </xf>
    <xf numFmtId="0" fontId="0" fillId="0" borderId="46" xfId="0" applyBorder="1" applyAlignment="1">
      <alignment/>
    </xf>
    <xf numFmtId="0" fontId="0" fillId="0" borderId="38" xfId="0" applyFill="1" applyBorder="1" applyAlignment="1">
      <alignment/>
    </xf>
    <xf numFmtId="0" fontId="0" fillId="0" borderId="47" xfId="0" applyBorder="1" applyAlignment="1">
      <alignment/>
    </xf>
    <xf numFmtId="0" fontId="0" fillId="0" borderId="0" xfId="0" applyBorder="1" applyAlignment="1" applyProtection="1">
      <alignment horizontal="left"/>
      <protection/>
    </xf>
    <xf numFmtId="0" fontId="0" fillId="0" borderId="0" xfId="0" applyFill="1" applyBorder="1" applyAlignment="1" applyProtection="1" quotePrefix="1">
      <alignment/>
      <protection/>
    </xf>
    <xf numFmtId="0" fontId="0" fillId="0" borderId="45" xfId="0" applyBorder="1" applyAlignment="1" applyProtection="1">
      <alignment/>
      <protection/>
    </xf>
    <xf numFmtId="0" fontId="0" fillId="0" borderId="47" xfId="0" applyBorder="1" applyAlignment="1" applyProtection="1">
      <alignment/>
      <protection/>
    </xf>
    <xf numFmtId="0" fontId="0" fillId="0" borderId="44" xfId="0" applyBorder="1" applyAlignment="1" applyProtection="1">
      <alignment/>
      <protection/>
    </xf>
    <xf numFmtId="0" fontId="0" fillId="0" borderId="44" xfId="0" applyBorder="1" applyAlignment="1">
      <alignment/>
    </xf>
    <xf numFmtId="0" fontId="5" fillId="0" borderId="37" xfId="0" applyFont="1" applyBorder="1" applyAlignment="1" applyProtection="1">
      <alignment wrapText="1"/>
      <protection/>
    </xf>
    <xf numFmtId="174" fontId="4" fillId="0" borderId="34" xfId="42" applyNumberFormat="1" applyFont="1" applyBorder="1" applyAlignment="1" applyProtection="1">
      <alignment/>
      <protection/>
    </xf>
    <xf numFmtId="173" fontId="4" fillId="0" borderId="30" xfId="42" applyNumberFormat="1" applyFont="1" applyBorder="1" applyAlignment="1" applyProtection="1">
      <alignment/>
      <protection/>
    </xf>
    <xf numFmtId="0" fontId="4" fillId="0" borderId="28" xfId="0" applyFont="1" applyBorder="1" applyAlignment="1" applyProtection="1">
      <alignment/>
      <protection/>
    </xf>
    <xf numFmtId="174" fontId="5" fillId="0" borderId="0" xfId="42" applyNumberFormat="1" applyFont="1" applyBorder="1" applyAlignment="1" applyProtection="1">
      <alignment/>
      <protection/>
    </xf>
    <xf numFmtId="174" fontId="4" fillId="33" borderId="21" xfId="42" applyNumberFormat="1" applyFont="1" applyFill="1" applyBorder="1" applyAlignment="1" applyProtection="1">
      <alignment/>
      <protection locked="0"/>
    </xf>
    <xf numFmtId="174" fontId="12" fillId="33" borderId="21" xfId="42" applyNumberFormat="1" applyFont="1" applyFill="1" applyBorder="1" applyAlignment="1" applyProtection="1">
      <alignment/>
      <protection locked="0"/>
    </xf>
    <xf numFmtId="174" fontId="4" fillId="33" borderId="34" xfId="42" applyNumberFormat="1" applyFont="1" applyFill="1" applyBorder="1" applyAlignment="1" applyProtection="1">
      <alignment/>
      <protection locked="0"/>
    </xf>
    <xf numFmtId="174" fontId="4" fillId="33" borderId="14" xfId="42" applyNumberFormat="1" applyFont="1" applyFill="1" applyBorder="1" applyAlignment="1" applyProtection="1">
      <alignment/>
      <protection locked="0"/>
    </xf>
    <xf numFmtId="174" fontId="4" fillId="33" borderId="40" xfId="42" applyNumberFormat="1" applyFont="1" applyFill="1" applyBorder="1" applyAlignment="1" applyProtection="1">
      <alignment/>
      <protection locked="0"/>
    </xf>
    <xf numFmtId="0" fontId="0" fillId="33" borderId="0" xfId="0" applyFill="1" applyBorder="1" applyAlignment="1" applyProtection="1" quotePrefix="1">
      <alignment/>
      <protection locked="0"/>
    </xf>
    <xf numFmtId="0" fontId="0" fillId="33" borderId="45" xfId="0"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center" vertical="center"/>
    </xf>
    <xf numFmtId="0" fontId="0" fillId="33" borderId="21" xfId="0" applyFill="1" applyBorder="1" applyAlignment="1" applyProtection="1">
      <alignment horizontal="center" vertical="center"/>
      <protection locked="0"/>
    </xf>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3" fillId="0" borderId="0" xfId="0" applyFont="1" applyFill="1" applyBorder="1" applyAlignment="1" applyProtection="1">
      <alignment horizontal="right"/>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vertical="top" wrapText="1"/>
      <protection/>
    </xf>
    <xf numFmtId="174" fontId="10" fillId="0" borderId="0" xfId="42" applyNumberFormat="1" applyFont="1" applyFill="1" applyBorder="1" applyAlignment="1" applyProtection="1">
      <alignment/>
      <protection locked="0"/>
    </xf>
    <xf numFmtId="174" fontId="3"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0" fontId="3" fillId="0" borderId="0" xfId="0" applyFont="1" applyFill="1" applyBorder="1" applyAlignment="1">
      <alignment horizontal="right"/>
    </xf>
    <xf numFmtId="174" fontId="11" fillId="0" borderId="0" xfId="42" applyNumberFormat="1" applyFont="1" applyFill="1" applyBorder="1" applyAlignment="1" applyProtection="1">
      <alignment/>
      <protection/>
    </xf>
    <xf numFmtId="174" fontId="10" fillId="0" borderId="0" xfId="42" applyNumberFormat="1" applyFont="1" applyFill="1" applyBorder="1" applyAlignment="1" applyProtection="1">
      <alignment/>
      <protection/>
    </xf>
    <xf numFmtId="0" fontId="5" fillId="0" borderId="16" xfId="0" applyFont="1" applyBorder="1" applyAlignment="1" applyProtection="1">
      <alignment/>
      <protection/>
    </xf>
    <xf numFmtId="0" fontId="5" fillId="0" borderId="48" xfId="0" applyFont="1" applyBorder="1" applyAlignment="1" applyProtection="1">
      <alignment horizontal="center" vertical="top"/>
      <protection/>
    </xf>
    <xf numFmtId="0" fontId="5" fillId="0" borderId="48" xfId="0" applyFont="1" applyBorder="1" applyAlignment="1" applyProtection="1">
      <alignment horizontal="center" vertical="top" wrapText="1"/>
      <protection/>
    </xf>
    <xf numFmtId="174" fontId="4" fillId="0" borderId="21" xfId="42" applyNumberFormat="1" applyFont="1" applyFill="1" applyBorder="1" applyAlignment="1" applyProtection="1">
      <alignment/>
      <protection locked="0"/>
    </xf>
    <xf numFmtId="174" fontId="5" fillId="0" borderId="29" xfId="0" applyNumberFormat="1" applyFont="1" applyFill="1" applyBorder="1" applyAlignment="1" applyProtection="1">
      <alignment/>
      <protection/>
    </xf>
    <xf numFmtId="174" fontId="4" fillId="0" borderId="34" xfId="42" applyNumberFormat="1" applyFont="1" applyFill="1" applyBorder="1" applyAlignment="1" applyProtection="1">
      <alignment/>
      <protection/>
    </xf>
    <xf numFmtId="174" fontId="4" fillId="0" borderId="21" xfId="42" applyNumberFormat="1" applyFont="1" applyFill="1" applyBorder="1" applyAlignment="1" applyProtection="1">
      <alignment/>
      <protection/>
    </xf>
    <xf numFmtId="174" fontId="4" fillId="0" borderId="14" xfId="42" applyNumberFormat="1" applyFont="1" applyFill="1" applyBorder="1" applyAlignment="1" applyProtection="1">
      <alignment/>
      <protection/>
    </xf>
    <xf numFmtId="174" fontId="4" fillId="0" borderId="40" xfId="42" applyNumberFormat="1" applyFont="1" applyFill="1" applyBorder="1" applyAlignment="1" applyProtection="1">
      <alignment/>
      <protection/>
    </xf>
    <xf numFmtId="174" fontId="5" fillId="0" borderId="11" xfId="0" applyNumberFormat="1" applyFont="1" applyFill="1" applyBorder="1" applyAlignment="1" applyProtection="1">
      <alignment/>
      <protection/>
    </xf>
    <xf numFmtId="174" fontId="12" fillId="0" borderId="21" xfId="42" applyNumberFormat="1" applyFont="1" applyFill="1" applyBorder="1" applyAlignment="1" applyProtection="1">
      <alignment/>
      <protection/>
    </xf>
    <xf numFmtId="174" fontId="5" fillId="0" borderId="23" xfId="0" applyNumberFormat="1" applyFont="1" applyFill="1" applyBorder="1" applyAlignment="1" applyProtection="1">
      <alignment/>
      <protection/>
    </xf>
    <xf numFmtId="174" fontId="5" fillId="0" borderId="26" xfId="0" applyNumberFormat="1" applyFont="1" applyFill="1" applyBorder="1" applyAlignment="1" applyProtection="1">
      <alignment/>
      <protection/>
    </xf>
    <xf numFmtId="0" fontId="4" fillId="0" borderId="34" xfId="0" applyFont="1" applyFill="1" applyBorder="1" applyAlignment="1" applyProtection="1">
      <alignment/>
      <protection/>
    </xf>
    <xf numFmtId="174" fontId="6" fillId="0" borderId="34" xfId="42" applyNumberFormat="1" applyFont="1" applyFill="1" applyBorder="1" applyAlignment="1" applyProtection="1">
      <alignment/>
      <protection/>
    </xf>
    <xf numFmtId="174" fontId="6" fillId="0" borderId="29" xfId="42" applyNumberFormat="1" applyFont="1" applyFill="1" applyBorder="1" applyAlignment="1" applyProtection="1">
      <alignment/>
      <protection/>
    </xf>
    <xf numFmtId="0" fontId="0" fillId="0" borderId="0" xfId="0" applyFont="1" applyAlignment="1" applyProtection="1">
      <alignment/>
      <protection locked="0"/>
    </xf>
    <xf numFmtId="0" fontId="4" fillId="0" borderId="13" xfId="0" applyFont="1" applyBorder="1" applyAlignment="1" applyProtection="1">
      <alignment/>
      <protection locked="0"/>
    </xf>
    <xf numFmtId="0" fontId="5" fillId="0" borderId="10" xfId="0" applyFont="1" applyBorder="1" applyAlignment="1" applyProtection="1">
      <alignment/>
      <protection locked="0"/>
    </xf>
    <xf numFmtId="173" fontId="4" fillId="0" borderId="15" xfId="42" applyNumberFormat="1" applyFont="1" applyBorder="1" applyAlignment="1" applyProtection="1">
      <alignment/>
      <protection locked="0"/>
    </xf>
    <xf numFmtId="174" fontId="5" fillId="0" borderId="11" xfId="0" applyNumberFormat="1" applyFont="1" applyBorder="1" applyAlignment="1" applyProtection="1">
      <alignment/>
      <protection locked="0"/>
    </xf>
    <xf numFmtId="174" fontId="5" fillId="0" borderId="11" xfId="0" applyNumberFormat="1" applyFont="1" applyFill="1" applyBorder="1" applyAlignment="1" applyProtection="1">
      <alignment/>
      <protection locked="0"/>
    </xf>
    <xf numFmtId="173" fontId="5" fillId="0" borderId="12" xfId="42" applyNumberFormat="1" applyFont="1" applyBorder="1" applyAlignment="1" applyProtection="1">
      <alignment/>
      <protection locked="0"/>
    </xf>
    <xf numFmtId="174" fontId="4" fillId="0" borderId="34" xfId="42" applyNumberFormat="1" applyFont="1" applyBorder="1" applyAlignment="1" applyProtection="1">
      <alignment/>
      <protection locked="0"/>
    </xf>
    <xf numFmtId="173" fontId="4" fillId="0" borderId="30" xfId="42" applyNumberFormat="1" applyFont="1" applyBorder="1" applyAlignment="1" applyProtection="1">
      <alignment/>
      <protection locked="0"/>
    </xf>
    <xf numFmtId="173" fontId="4" fillId="0" borderId="12" xfId="42" applyNumberFormat="1" applyFont="1" applyBorder="1" applyAlignment="1" applyProtection="1">
      <alignment/>
      <protection locked="0"/>
    </xf>
    <xf numFmtId="0" fontId="5" fillId="0" borderId="0" xfId="0" applyFont="1" applyFill="1" applyBorder="1" applyAlignment="1" applyProtection="1">
      <alignment wrapText="1"/>
      <protection/>
    </xf>
    <xf numFmtId="174" fontId="4" fillId="0" borderId="16" xfId="42" applyNumberFormat="1" applyFont="1" applyFill="1" applyBorder="1" applyAlignment="1" applyProtection="1">
      <alignment/>
      <protection/>
    </xf>
    <xf numFmtId="174" fontId="4" fillId="0" borderId="13" xfId="42" applyNumberFormat="1" applyFont="1" applyFill="1" applyBorder="1" applyAlignment="1" applyProtection="1">
      <alignment/>
      <protection/>
    </xf>
    <xf numFmtId="174" fontId="4" fillId="0" borderId="37" xfId="42" applyNumberFormat="1" applyFont="1" applyFill="1" applyBorder="1" applyAlignment="1" applyProtection="1">
      <alignment/>
      <protection/>
    </xf>
    <xf numFmtId="0" fontId="5" fillId="0" borderId="13" xfId="0" applyFont="1" applyBorder="1" applyAlignment="1" applyProtection="1">
      <alignment wrapText="1"/>
      <protection/>
    </xf>
    <xf numFmtId="0" fontId="5" fillId="0" borderId="37" xfId="0" applyFont="1" applyBorder="1" applyAlignment="1" applyProtection="1">
      <alignment wrapText="1"/>
      <protection locked="0"/>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2" fontId="5" fillId="0" borderId="0" xfId="0" applyNumberFormat="1" applyFont="1" applyFill="1" applyBorder="1" applyAlignment="1" applyProtection="1">
      <alignment horizontal="left" vertical="center" wrapText="1"/>
      <protection/>
    </xf>
    <xf numFmtId="0" fontId="4" fillId="0" borderId="0" xfId="0" applyFont="1" applyFill="1" applyBorder="1" applyAlignment="1">
      <alignment/>
    </xf>
    <xf numFmtId="0" fontId="1" fillId="0" borderId="0" xfId="0" applyFont="1" applyFill="1" applyBorder="1" applyAlignment="1" applyProtection="1">
      <alignment horizontal="center"/>
      <protection/>
    </xf>
    <xf numFmtId="0" fontId="0" fillId="0" borderId="0" xfId="0" applyFont="1" applyFill="1" applyBorder="1" applyAlignment="1">
      <alignment horizontal="center"/>
    </xf>
    <xf numFmtId="0" fontId="4"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5"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0" fillId="0" borderId="0" xfId="0" applyFill="1" applyBorder="1" applyAlignment="1">
      <alignment horizontal="right"/>
    </xf>
    <xf numFmtId="0" fontId="3" fillId="34" borderId="0"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horizontal="right" vertical="top" wrapText="1"/>
      <protection/>
    </xf>
    <xf numFmtId="174" fontId="10" fillId="34" borderId="0" xfId="42" applyNumberFormat="1" applyFont="1" applyFill="1" applyBorder="1" applyAlignment="1" applyProtection="1">
      <alignment/>
      <protection locked="0"/>
    </xf>
    <xf numFmtId="174" fontId="10" fillId="34" borderId="0" xfId="0" applyNumberFormat="1" applyFont="1" applyFill="1" applyBorder="1" applyAlignment="1" applyProtection="1">
      <alignment/>
      <protection/>
    </xf>
    <xf numFmtId="0" fontId="3" fillId="34" borderId="0" xfId="0" applyFont="1" applyFill="1" applyBorder="1" applyAlignment="1">
      <alignment horizontal="right"/>
    </xf>
    <xf numFmtId="174" fontId="11"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horizontal="right"/>
      <protection locked="0"/>
    </xf>
    <xf numFmtId="0" fontId="0" fillId="35" borderId="0" xfId="0" applyFill="1" applyAlignment="1">
      <alignment/>
    </xf>
    <xf numFmtId="14" fontId="0" fillId="33" borderId="0" xfId="0" applyNumberFormat="1" applyFill="1" applyBorder="1" applyAlignment="1" applyProtection="1">
      <alignment/>
      <protection locked="0"/>
    </xf>
    <xf numFmtId="0" fontId="0" fillId="0" borderId="0" xfId="0" applyFill="1" applyBorder="1" applyAlignment="1" applyProtection="1">
      <alignment vertical="top" wrapText="1"/>
      <protection/>
    </xf>
    <xf numFmtId="0" fontId="0" fillId="0" borderId="0" xfId="0" applyAlignment="1" applyProtection="1">
      <alignment/>
      <protection/>
    </xf>
    <xf numFmtId="0" fontId="5" fillId="0" borderId="49" xfId="0" applyFont="1" applyBorder="1" applyAlignment="1" applyProtection="1">
      <alignmen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horizontal="center" vertical="top" wrapText="1"/>
      <protection/>
    </xf>
    <xf numFmtId="0" fontId="5" fillId="0" borderId="48" xfId="0" applyFont="1" applyBorder="1" applyAlignment="1" applyProtection="1">
      <alignment horizontal="center" vertical="top"/>
      <protection/>
    </xf>
    <xf numFmtId="173" fontId="5" fillId="0" borderId="49" xfId="0" applyNumberFormat="1" applyFont="1" applyBorder="1" applyAlignment="1" applyProtection="1">
      <alignment horizontal="center" vertical="top" wrapText="1"/>
      <protection/>
    </xf>
    <xf numFmtId="173" fontId="5" fillId="0" borderId="48" xfId="0" applyNumberFormat="1"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0" fillId="0" borderId="26" xfId="0" applyBorder="1" applyAlignment="1">
      <alignment horizontal="center" vertical="top"/>
    </xf>
    <xf numFmtId="0" fontId="0" fillId="0" borderId="27" xfId="0" applyBorder="1" applyAlignment="1">
      <alignment horizontal="center" vertical="top"/>
    </xf>
    <xf numFmtId="0" fontId="5" fillId="0" borderId="48" xfId="0" applyFont="1" applyBorder="1" applyAlignment="1" applyProtection="1">
      <alignment horizontal="center" vertical="top" wrapText="1"/>
      <protection/>
    </xf>
    <xf numFmtId="0" fontId="5" fillId="0" borderId="49" xfId="0" applyFont="1" applyBorder="1" applyAlignment="1" applyProtection="1">
      <alignment vertical="top" wrapText="1"/>
      <protection/>
    </xf>
    <xf numFmtId="0" fontId="5" fillId="0" borderId="48" xfId="0" applyFont="1" applyBorder="1" applyAlignment="1" applyProtection="1">
      <alignment vertical="top" wrapText="1"/>
      <protection/>
    </xf>
    <xf numFmtId="3" fontId="5" fillId="0" borderId="49" xfId="0" applyNumberFormat="1" applyFont="1" applyBorder="1" applyAlignment="1" applyProtection="1">
      <alignment horizontal="center" vertical="top" wrapText="1"/>
      <protection/>
    </xf>
    <xf numFmtId="3" fontId="5" fillId="0" borderId="48" xfId="0" applyNumberFormat="1" applyFont="1" applyBorder="1" applyAlignment="1" applyProtection="1">
      <alignment horizontal="center" vertical="top" wrapText="1"/>
      <protection/>
    </xf>
    <xf numFmtId="0" fontId="0" fillId="0" borderId="26" xfId="0" applyBorder="1" applyAlignment="1">
      <alignment horizontal="center"/>
    </xf>
    <xf numFmtId="0" fontId="0" fillId="0" borderId="2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190"/>
  <sheetViews>
    <sheetView zoomScaleSheetLayoutView="100" zoomScalePageLayoutView="0" workbookViewId="0" topLeftCell="A40">
      <selection activeCell="B1" sqref="B1:F66"/>
    </sheetView>
  </sheetViews>
  <sheetFormatPr defaultColWidth="9.140625" defaultRowHeight="12.75"/>
  <cols>
    <col min="1" max="1" width="3.8515625" style="0" customWidth="1"/>
    <col min="2" max="2" width="31.00390625" style="0" customWidth="1"/>
    <col min="3" max="3" width="38.28125" style="0" customWidth="1"/>
    <col min="4" max="4" width="4.421875" style="0" customWidth="1"/>
    <col min="5" max="5" width="16.7109375" style="0" customWidth="1"/>
    <col min="6" max="6" width="4.421875" style="0" customWidth="1"/>
    <col min="7" max="7" width="2.7109375" style="0" customWidth="1"/>
    <col min="9" max="9" width="40.00390625" style="0" hidden="1" customWidth="1"/>
    <col min="10" max="10" width="9.140625" style="0" hidden="1" customWidth="1"/>
    <col min="11" max="11" width="20.00390625" style="0" hidden="1" customWidth="1"/>
    <col min="12" max="12" width="0" style="0" hidden="1" customWidth="1"/>
  </cols>
  <sheetData>
    <row r="1" spans="1:4" ht="13.5" thickBot="1">
      <c r="A1" s="1"/>
      <c r="B1" s="1"/>
      <c r="C1" s="1"/>
      <c r="D1" s="1"/>
    </row>
    <row r="2" spans="1:6" ht="12.75">
      <c r="A2" s="1"/>
      <c r="B2" s="102" t="s">
        <v>25</v>
      </c>
      <c r="C2" s="148" t="s">
        <v>372</v>
      </c>
      <c r="D2" s="133"/>
      <c r="E2" s="127"/>
      <c r="F2" s="128"/>
    </row>
    <row r="3" spans="1:11" ht="12.75">
      <c r="A3" s="1"/>
      <c r="B3" s="103" t="s">
        <v>149</v>
      </c>
      <c r="C3" s="131">
        <f>VLOOKUP(C2,$I$3:$J$188,2,FALSE)</f>
        <v>762006</v>
      </c>
      <c r="D3" s="105"/>
      <c r="E3" s="68"/>
      <c r="F3" s="113"/>
      <c r="I3" t="s">
        <v>148</v>
      </c>
      <c r="J3" s="63" t="s">
        <v>150</v>
      </c>
      <c r="K3" t="s">
        <v>154</v>
      </c>
    </row>
    <row r="4" spans="1:12" ht="12.75">
      <c r="A4" s="1"/>
      <c r="B4" s="103" t="s">
        <v>26</v>
      </c>
      <c r="C4" s="132" t="s">
        <v>463</v>
      </c>
      <c r="D4" s="105"/>
      <c r="E4" s="68"/>
      <c r="F4" s="113"/>
      <c r="I4" t="s">
        <v>436</v>
      </c>
      <c r="J4">
        <v>362027</v>
      </c>
      <c r="K4" t="s">
        <v>392</v>
      </c>
      <c r="L4">
        <v>1</v>
      </c>
    </row>
    <row r="5" spans="1:12" ht="12.75">
      <c r="A5" s="1"/>
      <c r="B5" s="103" t="s">
        <v>27</v>
      </c>
      <c r="C5" s="147" t="s">
        <v>464</v>
      </c>
      <c r="D5" s="105"/>
      <c r="E5" s="68"/>
      <c r="F5" s="113"/>
      <c r="I5" t="s">
        <v>391</v>
      </c>
      <c r="J5">
        <v>363079</v>
      </c>
      <c r="K5" t="s">
        <v>392</v>
      </c>
      <c r="L5">
        <v>2</v>
      </c>
    </row>
    <row r="6" spans="1:12" ht="13.5" thickBot="1">
      <c r="A6" s="1"/>
      <c r="B6" s="104" t="s">
        <v>28</v>
      </c>
      <c r="C6" s="134" t="str">
        <f>IF(C5="Q1","September 30, 20"&amp;LEFT(RIGHT(C4,5),2),IF(C5="Q2","December 31, 20"&amp;LEFT(RIGHT(C4,5),2),IF(C5="Q3","March 31, 20"&amp;RIGHT(C4,2),"June 30, 20"&amp;RIGHT(C4,2))))</f>
        <v>September 30, 2017</v>
      </c>
      <c r="D6" s="134"/>
      <c r="E6" s="130"/>
      <c r="F6" s="115"/>
      <c r="I6" t="s">
        <v>408</v>
      </c>
      <c r="J6">
        <v>363140</v>
      </c>
      <c r="K6" t="s">
        <v>392</v>
      </c>
      <c r="L6">
        <v>3</v>
      </c>
    </row>
    <row r="7" spans="1:12" ht="12.75">
      <c r="A7" s="1"/>
      <c r="B7" s="1"/>
      <c r="C7" s="1"/>
      <c r="D7" s="1"/>
      <c r="I7" t="s">
        <v>393</v>
      </c>
      <c r="J7" s="63">
        <v>363142</v>
      </c>
      <c r="K7" t="s">
        <v>392</v>
      </c>
      <c r="L7">
        <v>4</v>
      </c>
    </row>
    <row r="8" spans="1:12" ht="12.75">
      <c r="A8" s="1"/>
      <c r="B8" s="1"/>
      <c r="C8" s="1"/>
      <c r="D8" s="1"/>
      <c r="I8" t="s">
        <v>439</v>
      </c>
      <c r="J8" s="63">
        <v>363150</v>
      </c>
      <c r="K8" t="s">
        <v>392</v>
      </c>
      <c r="L8">
        <v>5</v>
      </c>
    </row>
    <row r="9" spans="1:12" ht="12.75">
      <c r="A9" s="1"/>
      <c r="B9" s="1"/>
      <c r="C9" s="1"/>
      <c r="D9" s="1"/>
      <c r="I9" t="s">
        <v>395</v>
      </c>
      <c r="J9">
        <v>472036</v>
      </c>
      <c r="K9" t="s">
        <v>394</v>
      </c>
      <c r="L9">
        <v>6</v>
      </c>
    </row>
    <row r="10" spans="1:12" ht="12.75">
      <c r="A10" s="1"/>
      <c r="B10" s="1"/>
      <c r="C10" s="1"/>
      <c r="D10" s="1"/>
      <c r="I10" t="s">
        <v>397</v>
      </c>
      <c r="J10">
        <v>473059</v>
      </c>
      <c r="K10" t="s">
        <v>394</v>
      </c>
      <c r="L10">
        <v>7</v>
      </c>
    </row>
    <row r="11" spans="1:12" ht="12.75">
      <c r="A11" s="1"/>
      <c r="B11" s="1"/>
      <c r="C11" s="1"/>
      <c r="D11" s="1"/>
      <c r="I11" t="s">
        <v>396</v>
      </c>
      <c r="J11">
        <v>473060</v>
      </c>
      <c r="K11" t="s">
        <v>394</v>
      </c>
      <c r="L11">
        <v>8</v>
      </c>
    </row>
    <row r="12" spans="1:12" ht="12.75">
      <c r="A12" s="1"/>
      <c r="B12" s="1"/>
      <c r="C12" s="1"/>
      <c r="D12" s="1"/>
      <c r="I12" t="s">
        <v>398</v>
      </c>
      <c r="J12">
        <v>473082</v>
      </c>
      <c r="K12" t="s">
        <v>394</v>
      </c>
      <c r="L12">
        <v>9</v>
      </c>
    </row>
    <row r="13" spans="1:12" ht="12.75">
      <c r="A13" s="1"/>
      <c r="B13" s="1"/>
      <c r="C13" s="1"/>
      <c r="D13" s="1"/>
      <c r="I13" t="s">
        <v>409</v>
      </c>
      <c r="J13">
        <v>473116</v>
      </c>
      <c r="K13" t="s">
        <v>394</v>
      </c>
      <c r="L13">
        <v>10</v>
      </c>
    </row>
    <row r="14" spans="1:12" ht="12.75">
      <c r="A14" s="1"/>
      <c r="B14" s="233" t="s">
        <v>185</v>
      </c>
      <c r="C14" s="234"/>
      <c r="D14" s="1"/>
      <c r="I14" t="s">
        <v>410</v>
      </c>
      <c r="J14">
        <v>473139</v>
      </c>
      <c r="K14" t="s">
        <v>394</v>
      </c>
      <c r="L14">
        <v>11</v>
      </c>
    </row>
    <row r="15" spans="1:12" ht="12.75">
      <c r="A15" s="1"/>
      <c r="B15" s="233" t="s">
        <v>438</v>
      </c>
      <c r="C15" s="234"/>
      <c r="D15" s="1"/>
      <c r="I15" t="s">
        <v>399</v>
      </c>
      <c r="J15">
        <v>542026</v>
      </c>
      <c r="K15" t="s">
        <v>403</v>
      </c>
      <c r="L15">
        <v>12</v>
      </c>
    </row>
    <row r="16" spans="1:12" ht="12.75">
      <c r="A16" s="1"/>
      <c r="B16" s="233" t="s">
        <v>266</v>
      </c>
      <c r="C16" s="234"/>
      <c r="D16" s="1"/>
      <c r="I16" t="s">
        <v>411</v>
      </c>
      <c r="J16">
        <v>542028</v>
      </c>
      <c r="K16" t="s">
        <v>403</v>
      </c>
      <c r="L16">
        <v>13</v>
      </c>
    </row>
    <row r="17" spans="1:12" ht="12.75">
      <c r="A17" s="1"/>
      <c r="B17" s="105" t="s">
        <v>184</v>
      </c>
      <c r="C17" s="105"/>
      <c r="D17" s="105"/>
      <c r="E17" s="68"/>
      <c r="F17" s="68"/>
      <c r="G17" s="68"/>
      <c r="I17" t="s">
        <v>400</v>
      </c>
      <c r="J17">
        <v>543018</v>
      </c>
      <c r="K17" t="s">
        <v>403</v>
      </c>
      <c r="L17">
        <v>14</v>
      </c>
    </row>
    <row r="18" spans="1:12" ht="12.75">
      <c r="A18" s="1"/>
      <c r="B18" s="105" t="s">
        <v>157</v>
      </c>
      <c r="C18" s="105"/>
      <c r="D18" s="105"/>
      <c r="E18" s="68"/>
      <c r="F18" s="68"/>
      <c r="G18" s="68"/>
      <c r="I18" t="s">
        <v>401</v>
      </c>
      <c r="J18">
        <v>543019</v>
      </c>
      <c r="K18" t="s">
        <v>403</v>
      </c>
      <c r="L18">
        <v>15</v>
      </c>
    </row>
    <row r="19" spans="1:12" ht="12.75">
      <c r="A19" s="1"/>
      <c r="B19" s="106"/>
      <c r="C19" s="1"/>
      <c r="D19" s="71"/>
      <c r="E19" s="71"/>
      <c r="F19" s="71"/>
      <c r="G19" s="71"/>
      <c r="I19" t="s">
        <v>402</v>
      </c>
      <c r="J19">
        <v>543020</v>
      </c>
      <c r="K19" t="s">
        <v>403</v>
      </c>
      <c r="L19">
        <v>16</v>
      </c>
    </row>
    <row r="20" spans="1:12" ht="12.75">
      <c r="A20" s="1"/>
      <c r="B20" s="101">
        <f ca="1">TODAY()</f>
        <v>43080</v>
      </c>
      <c r="D20" s="70"/>
      <c r="E20" s="70"/>
      <c r="F20" s="70"/>
      <c r="G20" s="70"/>
      <c r="I20" t="s">
        <v>412</v>
      </c>
      <c r="J20">
        <v>543137</v>
      </c>
      <c r="K20" t="s">
        <v>403</v>
      </c>
      <c r="L20">
        <v>17</v>
      </c>
    </row>
    <row r="21" spans="1:12" ht="12.75">
      <c r="A21" s="1"/>
      <c r="B21" s="72"/>
      <c r="C21" s="105"/>
      <c r="D21" s="70"/>
      <c r="E21" s="70"/>
      <c r="F21" s="70"/>
      <c r="G21" s="70"/>
      <c r="I21" t="s">
        <v>405</v>
      </c>
      <c r="J21">
        <v>632035</v>
      </c>
      <c r="K21" t="s">
        <v>404</v>
      </c>
      <c r="L21">
        <v>18</v>
      </c>
    </row>
    <row r="22" spans="1:12" ht="12.75">
      <c r="A22" s="1"/>
      <c r="B22" s="72"/>
      <c r="C22" s="105"/>
      <c r="D22" s="70"/>
      <c r="E22" s="70"/>
      <c r="F22" s="70"/>
      <c r="G22" s="70"/>
      <c r="I22" t="s">
        <v>406</v>
      </c>
      <c r="J22">
        <v>633052</v>
      </c>
      <c r="K22" t="s">
        <v>404</v>
      </c>
      <c r="L22">
        <v>19</v>
      </c>
    </row>
    <row r="23" spans="1:12" ht="12.75">
      <c r="A23" s="1"/>
      <c r="B23" s="72"/>
      <c r="C23" s="105"/>
      <c r="D23" s="70"/>
      <c r="E23" s="70"/>
      <c r="F23" s="70"/>
      <c r="G23" s="70"/>
      <c r="I23" t="s">
        <v>429</v>
      </c>
      <c r="J23">
        <v>633090</v>
      </c>
      <c r="K23" t="s">
        <v>404</v>
      </c>
      <c r="L23">
        <v>20</v>
      </c>
    </row>
    <row r="24" spans="1:12" ht="12.75">
      <c r="A24" s="1"/>
      <c r="B24" s="72"/>
      <c r="C24" s="105"/>
      <c r="D24" s="70"/>
      <c r="E24" s="70"/>
      <c r="F24" s="70"/>
      <c r="G24" s="70"/>
      <c r="I24" t="s">
        <v>407</v>
      </c>
      <c r="J24">
        <v>633107</v>
      </c>
      <c r="K24" t="s">
        <v>404</v>
      </c>
      <c r="L24">
        <v>21</v>
      </c>
    </row>
    <row r="25" spans="1:12" ht="12.75">
      <c r="A25" s="1"/>
      <c r="B25" s="72"/>
      <c r="C25" s="105"/>
      <c r="D25" s="70"/>
      <c r="E25" s="70"/>
      <c r="F25" s="70"/>
      <c r="G25" s="70"/>
      <c r="I25" t="s">
        <v>413</v>
      </c>
      <c r="J25">
        <v>633120</v>
      </c>
      <c r="K25" t="s">
        <v>404</v>
      </c>
      <c r="L25">
        <v>22</v>
      </c>
    </row>
    <row r="26" spans="1:12" ht="12.75">
      <c r="A26" s="1"/>
      <c r="B26" s="1"/>
      <c r="C26" s="1"/>
      <c r="D26" s="70"/>
      <c r="E26" s="70"/>
      <c r="F26" s="70"/>
      <c r="G26" s="70"/>
      <c r="I26" t="s">
        <v>414</v>
      </c>
      <c r="J26">
        <v>633138</v>
      </c>
      <c r="K26" t="s">
        <v>404</v>
      </c>
      <c r="L26">
        <v>23</v>
      </c>
    </row>
    <row r="27" spans="1:12" ht="12.75">
      <c r="A27" s="1"/>
      <c r="B27" s="233" t="str">
        <f>"Re:  Council Quarterly Financial Report, "&amp;C4&amp;", "&amp;C5</f>
        <v>Re:  Council Quarterly Financial Report, FY 2017/18, Q1</v>
      </c>
      <c r="C27" s="234"/>
      <c r="D27" s="70"/>
      <c r="E27" s="70"/>
      <c r="F27" s="70"/>
      <c r="G27" s="70"/>
      <c r="I27" t="s">
        <v>371</v>
      </c>
      <c r="J27">
        <v>702001</v>
      </c>
      <c r="K27" t="s">
        <v>155</v>
      </c>
      <c r="L27">
        <v>24</v>
      </c>
    </row>
    <row r="28" spans="1:12" ht="12.75">
      <c r="A28" s="1"/>
      <c r="B28" s="107"/>
      <c r="C28" s="107"/>
      <c r="D28" s="70"/>
      <c r="E28" s="70"/>
      <c r="F28" s="70"/>
      <c r="G28" s="70"/>
      <c r="I28" t="s">
        <v>62</v>
      </c>
      <c r="J28">
        <v>703006</v>
      </c>
      <c r="K28" t="s">
        <v>155</v>
      </c>
      <c r="L28">
        <v>25</v>
      </c>
    </row>
    <row r="29" spans="1:12" ht="12.75">
      <c r="A29" s="1"/>
      <c r="B29" s="100" t="s">
        <v>370</v>
      </c>
      <c r="C29" s="100"/>
      <c r="D29" s="70"/>
      <c r="E29" s="70"/>
      <c r="F29" s="70"/>
      <c r="G29" s="70"/>
      <c r="I29" t="s">
        <v>63</v>
      </c>
      <c r="J29">
        <v>703007</v>
      </c>
      <c r="K29" t="s">
        <v>155</v>
      </c>
      <c r="L29">
        <v>26</v>
      </c>
    </row>
    <row r="30" spans="1:12" ht="12.75">
      <c r="A30" s="1"/>
      <c r="B30" s="100"/>
      <c r="C30" s="100"/>
      <c r="D30" s="70"/>
      <c r="E30" s="70"/>
      <c r="F30" s="70"/>
      <c r="G30" s="70"/>
      <c r="I30" t="s">
        <v>64</v>
      </c>
      <c r="J30">
        <v>703084</v>
      </c>
      <c r="K30" t="s">
        <v>155</v>
      </c>
      <c r="L30">
        <v>27</v>
      </c>
    </row>
    <row r="31" spans="1:12" ht="12.75">
      <c r="A31" s="1"/>
      <c r="B31" s="100" t="s">
        <v>331</v>
      </c>
      <c r="C31" s="100"/>
      <c r="D31" s="70"/>
      <c r="E31" s="70"/>
      <c r="F31" s="70"/>
      <c r="G31" s="70"/>
      <c r="I31" t="s">
        <v>186</v>
      </c>
      <c r="J31">
        <v>703098</v>
      </c>
      <c r="K31" t="s">
        <v>155</v>
      </c>
      <c r="L31">
        <v>28</v>
      </c>
    </row>
    <row r="32" spans="1:12" ht="12.75">
      <c r="A32" s="1"/>
      <c r="B32" s="100" t="str">
        <f>C6&amp;" for "&amp;I190&amp;"."</f>
        <v>September 30, 2017 for .</v>
      </c>
      <c r="C32" s="108"/>
      <c r="D32" s="70"/>
      <c r="E32" s="70"/>
      <c r="F32" s="70"/>
      <c r="G32" s="70"/>
      <c r="I32" t="s">
        <v>187</v>
      </c>
      <c r="J32">
        <v>703099</v>
      </c>
      <c r="K32" t="s">
        <v>155</v>
      </c>
      <c r="L32">
        <v>29</v>
      </c>
    </row>
    <row r="33" spans="1:12" ht="12.75">
      <c r="A33" s="1"/>
      <c r="B33" s="109"/>
      <c r="C33" s="100"/>
      <c r="D33" s="70"/>
      <c r="E33" s="70"/>
      <c r="F33" s="70"/>
      <c r="G33" s="70"/>
      <c r="I33" t="s">
        <v>188</v>
      </c>
      <c r="J33">
        <v>703100</v>
      </c>
      <c r="K33" t="s">
        <v>155</v>
      </c>
      <c r="L33">
        <v>30</v>
      </c>
    </row>
    <row r="34" spans="1:12" ht="12.75">
      <c r="A34" s="1"/>
      <c r="B34" s="100" t="s">
        <v>262</v>
      </c>
      <c r="C34" s="100"/>
      <c r="D34" s="70"/>
      <c r="E34" s="70"/>
      <c r="F34" s="70"/>
      <c r="G34" s="70"/>
      <c r="I34" t="s">
        <v>189</v>
      </c>
      <c r="J34">
        <v>712023</v>
      </c>
      <c r="K34" t="s">
        <v>156</v>
      </c>
      <c r="L34">
        <v>31</v>
      </c>
    </row>
    <row r="35" spans="1:12" ht="12.75">
      <c r="A35" s="1"/>
      <c r="B35" s="100"/>
      <c r="C35" s="100"/>
      <c r="D35" s="70"/>
      <c r="E35" s="70"/>
      <c r="F35" s="70"/>
      <c r="G35" s="70"/>
      <c r="I35" t="s">
        <v>190</v>
      </c>
      <c r="J35">
        <v>713008</v>
      </c>
      <c r="K35" t="s">
        <v>156</v>
      </c>
      <c r="L35">
        <v>32</v>
      </c>
    </row>
    <row r="36" spans="1:12" ht="12.75">
      <c r="A36" s="1"/>
      <c r="B36" s="100" t="s">
        <v>332</v>
      </c>
      <c r="C36" s="100"/>
      <c r="D36" s="70"/>
      <c r="E36" s="70"/>
      <c r="F36" s="70"/>
      <c r="G36" s="70"/>
      <c r="I36" t="s">
        <v>191</v>
      </c>
      <c r="J36">
        <v>713009</v>
      </c>
      <c r="K36" t="s">
        <v>156</v>
      </c>
      <c r="L36">
        <v>33</v>
      </c>
    </row>
    <row r="37" spans="1:12" ht="12.75">
      <c r="A37" s="1"/>
      <c r="B37" s="107"/>
      <c r="C37" s="107"/>
      <c r="D37" s="1"/>
      <c r="I37" t="s">
        <v>192</v>
      </c>
      <c r="J37">
        <v>713010</v>
      </c>
      <c r="K37" t="s">
        <v>156</v>
      </c>
      <c r="L37">
        <v>34</v>
      </c>
    </row>
    <row r="38" spans="1:12" ht="12.75">
      <c r="A38" s="1"/>
      <c r="B38" s="100" t="s">
        <v>260</v>
      </c>
      <c r="C38" s="107"/>
      <c r="D38" s="1"/>
      <c r="I38" t="s">
        <v>193</v>
      </c>
      <c r="J38">
        <v>713011</v>
      </c>
      <c r="K38" t="s">
        <v>156</v>
      </c>
      <c r="L38">
        <v>35</v>
      </c>
    </row>
    <row r="39" spans="1:12" ht="12.75">
      <c r="A39" s="1"/>
      <c r="B39" s="107"/>
      <c r="C39" s="107"/>
      <c r="D39" s="1"/>
      <c r="I39" t="s">
        <v>194</v>
      </c>
      <c r="J39">
        <v>713012</v>
      </c>
      <c r="K39" t="s">
        <v>156</v>
      </c>
      <c r="L39">
        <v>36</v>
      </c>
    </row>
    <row r="40" spans="1:12" ht="12.75">
      <c r="A40" s="1"/>
      <c r="B40" s="107"/>
      <c r="C40" s="107"/>
      <c r="D40" s="1"/>
      <c r="I40" t="s">
        <v>195</v>
      </c>
      <c r="J40">
        <v>713085</v>
      </c>
      <c r="K40" t="s">
        <v>156</v>
      </c>
      <c r="L40">
        <v>37</v>
      </c>
    </row>
    <row r="41" spans="1:12" ht="12.75">
      <c r="A41" s="1"/>
      <c r="B41" s="107"/>
      <c r="C41" s="107"/>
      <c r="D41" s="1"/>
      <c r="I41" t="s">
        <v>440</v>
      </c>
      <c r="J41">
        <v>713146</v>
      </c>
      <c r="K41" t="s">
        <v>156</v>
      </c>
      <c r="L41">
        <v>38</v>
      </c>
    </row>
    <row r="42" spans="1:12" ht="12.75">
      <c r="A42" s="1"/>
      <c r="B42" s="107"/>
      <c r="C42" s="109"/>
      <c r="D42" s="1"/>
      <c r="I42" t="s">
        <v>441</v>
      </c>
      <c r="J42">
        <v>713147</v>
      </c>
      <c r="K42" t="s">
        <v>156</v>
      </c>
      <c r="L42">
        <v>39</v>
      </c>
    </row>
    <row r="43" spans="1:12" ht="12.75">
      <c r="A43" s="1"/>
      <c r="B43" s="107"/>
      <c r="D43" s="1"/>
      <c r="I43" t="s">
        <v>65</v>
      </c>
      <c r="J43">
        <v>722003</v>
      </c>
      <c r="K43" t="s">
        <v>157</v>
      </c>
      <c r="L43">
        <v>40</v>
      </c>
    </row>
    <row r="44" spans="1:12" ht="12.75">
      <c r="A44" s="1"/>
      <c r="B44" s="107"/>
      <c r="D44" s="1"/>
      <c r="I44" t="s">
        <v>442</v>
      </c>
      <c r="J44">
        <v>722043</v>
      </c>
      <c r="K44" t="s">
        <v>157</v>
      </c>
      <c r="L44">
        <v>41</v>
      </c>
    </row>
    <row r="45" spans="1:12" ht="12.75">
      <c r="A45" s="1"/>
      <c r="B45" s="107"/>
      <c r="C45" s="116" t="s">
        <v>183</v>
      </c>
      <c r="D45" s="135"/>
      <c r="E45" s="136"/>
      <c r="F45" s="136"/>
      <c r="I45" t="s">
        <v>66</v>
      </c>
      <c r="J45">
        <v>723014</v>
      </c>
      <c r="K45" t="s">
        <v>157</v>
      </c>
      <c r="L45">
        <v>42</v>
      </c>
    </row>
    <row r="46" spans="1:12" ht="13.5" customHeight="1">
      <c r="A46" s="1"/>
      <c r="B46" s="107"/>
      <c r="C46" s="107"/>
      <c r="D46" s="1"/>
      <c r="I46" t="s">
        <v>67</v>
      </c>
      <c r="J46">
        <v>723015</v>
      </c>
      <c r="K46" t="s">
        <v>157</v>
      </c>
      <c r="L46">
        <v>43</v>
      </c>
    </row>
    <row r="47" spans="1:12" ht="12.75">
      <c r="A47" s="1"/>
      <c r="B47" s="107"/>
      <c r="C47" s="107"/>
      <c r="D47" s="1"/>
      <c r="I47" t="s">
        <v>68</v>
      </c>
      <c r="J47">
        <v>723086</v>
      </c>
      <c r="K47" t="s">
        <v>157</v>
      </c>
      <c r="L47">
        <v>44</v>
      </c>
    </row>
    <row r="48" spans="1:12" ht="12.75">
      <c r="A48" s="1"/>
      <c r="B48" s="116"/>
      <c r="C48" s="116"/>
      <c r="D48" s="135"/>
      <c r="E48" s="136"/>
      <c r="F48" s="136"/>
      <c r="I48" t="s">
        <v>196</v>
      </c>
      <c r="J48">
        <v>723101</v>
      </c>
      <c r="K48" t="s">
        <v>157</v>
      </c>
      <c r="L48">
        <v>45</v>
      </c>
    </row>
    <row r="49" spans="1:12" ht="12.75">
      <c r="A49" s="1"/>
      <c r="B49" s="107" t="str">
        <f>"Council Director, "&amp;I190</f>
        <v>Council Director, </v>
      </c>
      <c r="C49" s="70"/>
      <c r="D49" s="1"/>
      <c r="I49" t="s">
        <v>197</v>
      </c>
      <c r="J49">
        <v>723102</v>
      </c>
      <c r="K49" t="s">
        <v>157</v>
      </c>
      <c r="L49">
        <v>46</v>
      </c>
    </row>
    <row r="50" spans="1:12" ht="12.75">
      <c r="A50" s="1"/>
      <c r="B50" s="110"/>
      <c r="C50" s="107"/>
      <c r="D50" s="1"/>
      <c r="I50" t="s">
        <v>415</v>
      </c>
      <c r="J50">
        <v>723109</v>
      </c>
      <c r="K50" t="s">
        <v>157</v>
      </c>
      <c r="L50">
        <v>47</v>
      </c>
    </row>
    <row r="51" spans="1:12" ht="12.75">
      <c r="A51" s="1"/>
      <c r="B51" s="107"/>
      <c r="C51" s="107"/>
      <c r="D51" s="1"/>
      <c r="I51" t="s">
        <v>69</v>
      </c>
      <c r="J51">
        <v>732004</v>
      </c>
      <c r="K51" t="s">
        <v>158</v>
      </c>
      <c r="L51">
        <v>48</v>
      </c>
    </row>
    <row r="52" spans="1:12" ht="12.75">
      <c r="A52" s="1"/>
      <c r="B52" s="107"/>
      <c r="C52" s="107"/>
      <c r="D52" s="1"/>
      <c r="I52" t="s">
        <v>443</v>
      </c>
      <c r="J52">
        <v>732038</v>
      </c>
      <c r="K52" t="s">
        <v>158</v>
      </c>
      <c r="L52">
        <v>49</v>
      </c>
    </row>
    <row r="53" spans="9:12" ht="12.75">
      <c r="I53" t="s">
        <v>70</v>
      </c>
      <c r="J53">
        <v>733016</v>
      </c>
      <c r="K53" t="s">
        <v>158</v>
      </c>
      <c r="L53">
        <v>50</v>
      </c>
    </row>
    <row r="54" spans="9:12" ht="12.75">
      <c r="I54" t="s">
        <v>71</v>
      </c>
      <c r="J54">
        <v>733017</v>
      </c>
      <c r="K54" t="s">
        <v>158</v>
      </c>
      <c r="L54">
        <v>51</v>
      </c>
    </row>
    <row r="55" spans="9:12" ht="12.75">
      <c r="I55" t="s">
        <v>72</v>
      </c>
      <c r="J55">
        <v>733094</v>
      </c>
      <c r="K55" t="s">
        <v>158</v>
      </c>
      <c r="L55">
        <v>52</v>
      </c>
    </row>
    <row r="56" spans="9:12" ht="13.5" thickBot="1">
      <c r="I56" t="s">
        <v>381</v>
      </c>
      <c r="J56">
        <v>742005</v>
      </c>
      <c r="K56" t="s">
        <v>159</v>
      </c>
      <c r="L56">
        <v>53</v>
      </c>
    </row>
    <row r="57" spans="2:12" ht="12.75">
      <c r="B57" s="111"/>
      <c r="C57" s="126" t="s">
        <v>277</v>
      </c>
      <c r="D57" s="127"/>
      <c r="E57" s="127" t="s">
        <v>278</v>
      </c>
      <c r="F57" s="128"/>
      <c r="I57" t="s">
        <v>382</v>
      </c>
      <c r="J57">
        <v>742029</v>
      </c>
      <c r="K57" t="s">
        <v>159</v>
      </c>
      <c r="L57">
        <v>54</v>
      </c>
    </row>
    <row r="58" spans="2:12" ht="12.75">
      <c r="B58" s="129"/>
      <c r="C58" s="125"/>
      <c r="D58" s="68"/>
      <c r="E58" s="68"/>
      <c r="F58" s="113"/>
      <c r="I58" t="s">
        <v>73</v>
      </c>
      <c r="J58">
        <v>743021</v>
      </c>
      <c r="K58" t="s">
        <v>159</v>
      </c>
      <c r="L58">
        <v>55</v>
      </c>
    </row>
    <row r="59" spans="2:12" ht="12.75">
      <c r="B59" s="112" t="s">
        <v>276</v>
      </c>
      <c r="C59" s="149" t="s">
        <v>465</v>
      </c>
      <c r="D59" s="68"/>
      <c r="E59" s="232">
        <f ca="1">TODAY()</f>
        <v>43080</v>
      </c>
      <c r="F59" s="113"/>
      <c r="I59" t="s">
        <v>74</v>
      </c>
      <c r="J59">
        <v>743022</v>
      </c>
      <c r="K59" t="s">
        <v>159</v>
      </c>
      <c r="L59">
        <v>56</v>
      </c>
    </row>
    <row r="60" spans="2:12" ht="12.75">
      <c r="B60" s="112"/>
      <c r="C60" s="68"/>
      <c r="D60" s="68"/>
      <c r="E60" s="68"/>
      <c r="F60" s="113"/>
      <c r="I60" t="s">
        <v>75</v>
      </c>
      <c r="J60">
        <v>743023</v>
      </c>
      <c r="K60" t="s">
        <v>159</v>
      </c>
      <c r="L60">
        <v>57</v>
      </c>
    </row>
    <row r="61" spans="2:12" ht="12.75">
      <c r="B61" s="112" t="s">
        <v>275</v>
      </c>
      <c r="C61" s="149" t="s">
        <v>477</v>
      </c>
      <c r="D61" s="68"/>
      <c r="E61" s="232">
        <f ca="1">TODAY()</f>
        <v>43080</v>
      </c>
      <c r="F61" s="113"/>
      <c r="I61" t="s">
        <v>416</v>
      </c>
      <c r="J61">
        <v>743110</v>
      </c>
      <c r="K61" t="s">
        <v>159</v>
      </c>
      <c r="L61">
        <v>58</v>
      </c>
    </row>
    <row r="62" spans="2:12" ht="12.75">
      <c r="B62" s="112"/>
      <c r="C62" s="68"/>
      <c r="D62" s="68"/>
      <c r="E62" s="68"/>
      <c r="F62" s="113"/>
      <c r="I62" t="s">
        <v>417</v>
      </c>
      <c r="J62">
        <v>743111</v>
      </c>
      <c r="K62" t="s">
        <v>159</v>
      </c>
      <c r="L62">
        <v>59</v>
      </c>
    </row>
    <row r="63" spans="2:12" ht="12.75">
      <c r="B63" s="112" t="s">
        <v>369</v>
      </c>
      <c r="C63" s="149" t="s">
        <v>466</v>
      </c>
      <c r="D63" s="68"/>
      <c r="E63" s="149"/>
      <c r="F63" s="113"/>
      <c r="I63" t="s">
        <v>418</v>
      </c>
      <c r="J63">
        <v>743112</v>
      </c>
      <c r="K63" t="s">
        <v>159</v>
      </c>
      <c r="L63">
        <v>60</v>
      </c>
    </row>
    <row r="64" spans="2:12" ht="12.75">
      <c r="B64" s="112"/>
      <c r="C64" s="68"/>
      <c r="D64" s="68"/>
      <c r="E64" s="68"/>
      <c r="F64" s="113"/>
      <c r="I64" t="s">
        <v>76</v>
      </c>
      <c r="J64">
        <v>752009</v>
      </c>
      <c r="K64" t="s">
        <v>160</v>
      </c>
      <c r="L64">
        <v>61</v>
      </c>
    </row>
    <row r="65" spans="2:12" ht="12.75">
      <c r="B65" s="112" t="s">
        <v>437</v>
      </c>
      <c r="C65" s="149"/>
      <c r="D65" s="68"/>
      <c r="E65" s="149"/>
      <c r="F65" s="113"/>
      <c r="I65" t="s">
        <v>263</v>
      </c>
      <c r="J65">
        <v>753024</v>
      </c>
      <c r="K65" t="s">
        <v>160</v>
      </c>
      <c r="L65">
        <v>62</v>
      </c>
    </row>
    <row r="66" spans="2:12" ht="13.5" thickBot="1">
      <c r="B66" s="114"/>
      <c r="C66" s="130"/>
      <c r="D66" s="130"/>
      <c r="E66" s="130"/>
      <c r="F66" s="115"/>
      <c r="I66" t="s">
        <v>264</v>
      </c>
      <c r="J66">
        <v>753025</v>
      </c>
      <c r="K66" t="s">
        <v>160</v>
      </c>
      <c r="L66">
        <v>63</v>
      </c>
    </row>
    <row r="67" spans="9:12" ht="12.75">
      <c r="I67" t="s">
        <v>265</v>
      </c>
      <c r="J67">
        <v>753026</v>
      </c>
      <c r="K67" t="s">
        <v>160</v>
      </c>
      <c r="L67">
        <v>64</v>
      </c>
    </row>
    <row r="68" spans="9:12" ht="12.75">
      <c r="I68" t="s">
        <v>77</v>
      </c>
      <c r="J68">
        <v>753027</v>
      </c>
      <c r="K68" t="s">
        <v>160</v>
      </c>
      <c r="L68">
        <v>65</v>
      </c>
    </row>
    <row r="69" spans="9:12" ht="12.75">
      <c r="I69" t="s">
        <v>78</v>
      </c>
      <c r="J69">
        <v>753028</v>
      </c>
      <c r="K69" t="s">
        <v>160</v>
      </c>
      <c r="L69">
        <v>66</v>
      </c>
    </row>
    <row r="70" spans="9:12" ht="12.75">
      <c r="I70" t="s">
        <v>198</v>
      </c>
      <c r="J70">
        <v>753103</v>
      </c>
      <c r="K70" t="s">
        <v>160</v>
      </c>
      <c r="L70">
        <v>67</v>
      </c>
    </row>
    <row r="71" spans="9:12" ht="12.75">
      <c r="I71" t="s">
        <v>372</v>
      </c>
      <c r="J71">
        <v>762006</v>
      </c>
      <c r="K71" t="s">
        <v>161</v>
      </c>
      <c r="L71">
        <v>68</v>
      </c>
    </row>
    <row r="72" spans="9:12" ht="12.75">
      <c r="I72" t="s">
        <v>79</v>
      </c>
      <c r="J72">
        <v>763029</v>
      </c>
      <c r="K72" t="s">
        <v>161</v>
      </c>
      <c r="L72">
        <v>69</v>
      </c>
    </row>
    <row r="73" spans="9:12" ht="12.75">
      <c r="I73" t="s">
        <v>80</v>
      </c>
      <c r="J73">
        <v>763030</v>
      </c>
      <c r="K73" t="s">
        <v>161</v>
      </c>
      <c r="L73">
        <v>70</v>
      </c>
    </row>
    <row r="74" spans="9:12" ht="12.75">
      <c r="I74" t="s">
        <v>81</v>
      </c>
      <c r="J74">
        <v>763031</v>
      </c>
      <c r="K74" t="s">
        <v>161</v>
      </c>
      <c r="L74">
        <v>71</v>
      </c>
    </row>
    <row r="75" spans="9:12" ht="12.75">
      <c r="I75" t="s">
        <v>82</v>
      </c>
      <c r="J75">
        <v>763032</v>
      </c>
      <c r="K75" t="s">
        <v>161</v>
      </c>
      <c r="L75">
        <v>72</v>
      </c>
    </row>
    <row r="76" spans="9:12" ht="12.75">
      <c r="I76" t="s">
        <v>83</v>
      </c>
      <c r="J76">
        <v>763092</v>
      </c>
      <c r="K76" t="s">
        <v>161</v>
      </c>
      <c r="L76">
        <v>73</v>
      </c>
    </row>
    <row r="77" spans="9:12" ht="12.75">
      <c r="I77" t="s">
        <v>373</v>
      </c>
      <c r="J77">
        <v>772011</v>
      </c>
      <c r="K77" t="s">
        <v>162</v>
      </c>
      <c r="L77">
        <v>74</v>
      </c>
    </row>
    <row r="78" spans="9:12" ht="12.75">
      <c r="I78" t="s">
        <v>383</v>
      </c>
      <c r="J78">
        <v>772037</v>
      </c>
      <c r="K78" t="s">
        <v>162</v>
      </c>
      <c r="L78">
        <v>75</v>
      </c>
    </row>
    <row r="79" spans="9:12" ht="12.75">
      <c r="I79" t="s">
        <v>444</v>
      </c>
      <c r="J79">
        <v>772040</v>
      </c>
      <c r="K79" t="s">
        <v>162</v>
      </c>
      <c r="L79">
        <v>76</v>
      </c>
    </row>
    <row r="80" spans="9:12" ht="12.75">
      <c r="I80" t="s">
        <v>84</v>
      </c>
      <c r="J80">
        <v>773033</v>
      </c>
      <c r="K80" t="s">
        <v>162</v>
      </c>
      <c r="L80">
        <v>77</v>
      </c>
    </row>
    <row r="81" spans="9:12" ht="12.75">
      <c r="I81" t="s">
        <v>85</v>
      </c>
      <c r="J81">
        <v>773034</v>
      </c>
      <c r="K81" t="s">
        <v>162</v>
      </c>
      <c r="L81">
        <v>78</v>
      </c>
    </row>
    <row r="82" spans="9:12" ht="12.75">
      <c r="I82" t="s">
        <v>86</v>
      </c>
      <c r="J82">
        <v>773035</v>
      </c>
      <c r="K82" t="s">
        <v>162</v>
      </c>
      <c r="L82">
        <v>79</v>
      </c>
    </row>
    <row r="83" spans="9:12" ht="12.75">
      <c r="I83" t="s">
        <v>87</v>
      </c>
      <c r="J83">
        <v>773036</v>
      </c>
      <c r="K83" t="s">
        <v>162</v>
      </c>
      <c r="L83">
        <v>80</v>
      </c>
    </row>
    <row r="84" spans="9:12" ht="12.75">
      <c r="I84" t="s">
        <v>199</v>
      </c>
      <c r="J84">
        <v>773104</v>
      </c>
      <c r="K84" t="s">
        <v>162</v>
      </c>
      <c r="L84">
        <v>81</v>
      </c>
    </row>
    <row r="85" spans="9:12" ht="12.75">
      <c r="I85" t="s">
        <v>419</v>
      </c>
      <c r="J85">
        <v>773113</v>
      </c>
      <c r="K85" t="s">
        <v>162</v>
      </c>
      <c r="L85">
        <v>82</v>
      </c>
    </row>
    <row r="86" spans="9:12" ht="12.75">
      <c r="I86" t="s">
        <v>374</v>
      </c>
      <c r="J86">
        <v>782007</v>
      </c>
      <c r="K86" t="s">
        <v>163</v>
      </c>
      <c r="L86">
        <v>83</v>
      </c>
    </row>
    <row r="87" spans="9:12" ht="12.75">
      <c r="I87" t="s">
        <v>88</v>
      </c>
      <c r="J87">
        <v>783037</v>
      </c>
      <c r="K87" t="s">
        <v>163</v>
      </c>
      <c r="L87">
        <v>84</v>
      </c>
    </row>
    <row r="88" spans="9:12" ht="12.75">
      <c r="I88" t="s">
        <v>89</v>
      </c>
      <c r="J88">
        <v>783039</v>
      </c>
      <c r="K88" t="s">
        <v>163</v>
      </c>
      <c r="L88">
        <v>85</v>
      </c>
    </row>
    <row r="89" spans="9:12" ht="12.75">
      <c r="I89" t="s">
        <v>90</v>
      </c>
      <c r="J89">
        <v>783040</v>
      </c>
      <c r="K89" t="s">
        <v>163</v>
      </c>
      <c r="L89">
        <v>86</v>
      </c>
    </row>
    <row r="90" spans="9:12" ht="12.75">
      <c r="I90" t="s">
        <v>91</v>
      </c>
      <c r="J90">
        <v>783042</v>
      </c>
      <c r="K90" t="s">
        <v>163</v>
      </c>
      <c r="L90">
        <v>87</v>
      </c>
    </row>
    <row r="91" spans="9:12" ht="12.75">
      <c r="I91" t="s">
        <v>92</v>
      </c>
      <c r="J91">
        <v>783087</v>
      </c>
      <c r="K91" t="s">
        <v>163</v>
      </c>
      <c r="L91">
        <v>88</v>
      </c>
    </row>
    <row r="92" spans="9:12" ht="12.75">
      <c r="I92" t="s">
        <v>384</v>
      </c>
      <c r="J92">
        <v>783140</v>
      </c>
      <c r="K92" t="s">
        <v>163</v>
      </c>
      <c r="L92">
        <v>89</v>
      </c>
    </row>
    <row r="93" spans="9:12" ht="12.75">
      <c r="I93" t="s">
        <v>93</v>
      </c>
      <c r="J93">
        <v>792008</v>
      </c>
      <c r="K93" t="s">
        <v>164</v>
      </c>
      <c r="L93">
        <v>90</v>
      </c>
    </row>
    <row r="94" spans="9:12" ht="12.75">
      <c r="I94" t="s">
        <v>445</v>
      </c>
      <c r="J94">
        <v>792041</v>
      </c>
      <c r="K94" t="s">
        <v>164</v>
      </c>
      <c r="L94">
        <v>91</v>
      </c>
    </row>
    <row r="95" spans="9:12" ht="12.75">
      <c r="I95" t="s">
        <v>94</v>
      </c>
      <c r="J95">
        <v>793043</v>
      </c>
      <c r="K95" t="s">
        <v>164</v>
      </c>
      <c r="L95">
        <v>92</v>
      </c>
    </row>
    <row r="96" spans="9:12" ht="12.75">
      <c r="I96" t="s">
        <v>95</v>
      </c>
      <c r="J96">
        <v>793044</v>
      </c>
      <c r="K96" t="s">
        <v>164</v>
      </c>
      <c r="L96">
        <v>93</v>
      </c>
    </row>
    <row r="97" spans="9:12" ht="12.75">
      <c r="I97" t="s">
        <v>96</v>
      </c>
      <c r="J97">
        <v>793045</v>
      </c>
      <c r="K97" t="s">
        <v>164</v>
      </c>
      <c r="L97">
        <v>94</v>
      </c>
    </row>
    <row r="98" spans="9:12" ht="12.75">
      <c r="I98" t="s">
        <v>97</v>
      </c>
      <c r="J98">
        <v>793046</v>
      </c>
      <c r="K98" t="s">
        <v>164</v>
      </c>
      <c r="L98">
        <v>95</v>
      </c>
    </row>
    <row r="99" spans="9:12" ht="12.75">
      <c r="I99" t="s">
        <v>98</v>
      </c>
      <c r="J99">
        <v>793096</v>
      </c>
      <c r="K99" t="s">
        <v>164</v>
      </c>
      <c r="L99">
        <v>96</v>
      </c>
    </row>
    <row r="100" spans="9:12" ht="12.75">
      <c r="I100" t="s">
        <v>420</v>
      </c>
      <c r="J100">
        <v>793115</v>
      </c>
      <c r="K100" t="s">
        <v>164</v>
      </c>
      <c r="L100">
        <v>97</v>
      </c>
    </row>
    <row r="101" spans="9:12" ht="12.75">
      <c r="I101" t="s">
        <v>446</v>
      </c>
      <c r="J101">
        <v>793144</v>
      </c>
      <c r="K101" t="s">
        <v>164</v>
      </c>
      <c r="L101">
        <v>98</v>
      </c>
    </row>
    <row r="102" spans="9:12" ht="12.75">
      <c r="I102" t="s">
        <v>375</v>
      </c>
      <c r="J102">
        <v>802010</v>
      </c>
      <c r="K102" t="s">
        <v>165</v>
      </c>
      <c r="L102">
        <v>99</v>
      </c>
    </row>
    <row r="103" spans="9:12" ht="12.75">
      <c r="I103" t="s">
        <v>385</v>
      </c>
      <c r="J103">
        <v>802031</v>
      </c>
      <c r="K103" t="s">
        <v>165</v>
      </c>
      <c r="L103">
        <v>100</v>
      </c>
    </row>
    <row r="104" spans="9:12" ht="12.75">
      <c r="I104" t="s">
        <v>447</v>
      </c>
      <c r="J104">
        <v>802039</v>
      </c>
      <c r="K104" t="s">
        <v>165</v>
      </c>
      <c r="L104">
        <v>101</v>
      </c>
    </row>
    <row r="105" spans="9:12" ht="12.75">
      <c r="I105" t="s">
        <v>448</v>
      </c>
      <c r="J105">
        <v>802042</v>
      </c>
      <c r="K105" t="s">
        <v>165</v>
      </c>
      <c r="L105">
        <v>102</v>
      </c>
    </row>
    <row r="106" spans="9:12" ht="12.75">
      <c r="I106" t="s">
        <v>99</v>
      </c>
      <c r="J106">
        <v>803047</v>
      </c>
      <c r="K106" t="s">
        <v>165</v>
      </c>
      <c r="L106">
        <v>103</v>
      </c>
    </row>
    <row r="107" spans="9:12" ht="12.75">
      <c r="I107" t="s">
        <v>100</v>
      </c>
      <c r="J107">
        <v>803048</v>
      </c>
      <c r="K107" t="s">
        <v>165</v>
      </c>
      <c r="L107">
        <v>104</v>
      </c>
    </row>
    <row r="108" spans="9:12" ht="12.75">
      <c r="I108" t="s">
        <v>101</v>
      </c>
      <c r="J108">
        <v>803049</v>
      </c>
      <c r="K108" t="s">
        <v>165</v>
      </c>
      <c r="L108">
        <v>105</v>
      </c>
    </row>
    <row r="109" spans="9:12" ht="12.75">
      <c r="I109" t="s">
        <v>102</v>
      </c>
      <c r="J109">
        <v>803088</v>
      </c>
      <c r="K109" t="s">
        <v>165</v>
      </c>
      <c r="L109">
        <v>106</v>
      </c>
    </row>
    <row r="110" spans="9:12" ht="12.75">
      <c r="I110" t="s">
        <v>200</v>
      </c>
      <c r="J110">
        <v>803105</v>
      </c>
      <c r="K110" t="s">
        <v>165</v>
      </c>
      <c r="L110">
        <v>107</v>
      </c>
    </row>
    <row r="111" spans="9:12" ht="12.75">
      <c r="I111" t="s">
        <v>103</v>
      </c>
      <c r="J111">
        <v>812012</v>
      </c>
      <c r="K111" t="s">
        <v>166</v>
      </c>
      <c r="L111">
        <v>108</v>
      </c>
    </row>
    <row r="112" spans="9:12" ht="12.75">
      <c r="I112" t="s">
        <v>386</v>
      </c>
      <c r="J112">
        <v>812032</v>
      </c>
      <c r="K112" t="s">
        <v>166</v>
      </c>
      <c r="L112">
        <v>109</v>
      </c>
    </row>
    <row r="113" spans="9:12" ht="12.75">
      <c r="I113" t="s">
        <v>104</v>
      </c>
      <c r="J113">
        <v>813050</v>
      </c>
      <c r="K113" t="s">
        <v>166</v>
      </c>
      <c r="L113">
        <v>110</v>
      </c>
    </row>
    <row r="114" spans="9:12" ht="12.75">
      <c r="I114" t="s">
        <v>105</v>
      </c>
      <c r="J114">
        <v>813051</v>
      </c>
      <c r="K114" t="s">
        <v>166</v>
      </c>
      <c r="L114">
        <v>111</v>
      </c>
    </row>
    <row r="115" spans="9:12" ht="12.75">
      <c r="I115" t="s">
        <v>106</v>
      </c>
      <c r="J115">
        <v>813053</v>
      </c>
      <c r="K115" t="s">
        <v>166</v>
      </c>
      <c r="L115">
        <v>112</v>
      </c>
    </row>
    <row r="116" spans="9:12" ht="12.75">
      <c r="I116" t="s">
        <v>107</v>
      </c>
      <c r="J116">
        <v>813054</v>
      </c>
      <c r="K116" t="s">
        <v>166</v>
      </c>
      <c r="L116">
        <v>113</v>
      </c>
    </row>
    <row r="117" spans="9:12" ht="12.75">
      <c r="I117" t="s">
        <v>108</v>
      </c>
      <c r="J117">
        <v>813089</v>
      </c>
      <c r="K117" t="s">
        <v>166</v>
      </c>
      <c r="L117">
        <v>114</v>
      </c>
    </row>
    <row r="118" spans="9:12" ht="12.75">
      <c r="I118" t="s">
        <v>449</v>
      </c>
      <c r="J118" s="231"/>
      <c r="K118" t="s">
        <v>166</v>
      </c>
      <c r="L118">
        <v>115</v>
      </c>
    </row>
    <row r="119" spans="9:12" ht="12.75">
      <c r="I119" t="s">
        <v>376</v>
      </c>
      <c r="J119">
        <v>822015</v>
      </c>
      <c r="K119" t="s">
        <v>167</v>
      </c>
      <c r="L119">
        <v>116</v>
      </c>
    </row>
    <row r="120" spans="9:12" ht="12.75">
      <c r="I120" t="s">
        <v>462</v>
      </c>
      <c r="J120" s="231"/>
      <c r="K120" t="s">
        <v>167</v>
      </c>
      <c r="L120">
        <v>117</v>
      </c>
    </row>
    <row r="121" spans="9:12" ht="12.75">
      <c r="I121" t="s">
        <v>109</v>
      </c>
      <c r="J121">
        <v>823055</v>
      </c>
      <c r="K121" t="s">
        <v>167</v>
      </c>
      <c r="L121">
        <v>118</v>
      </c>
    </row>
    <row r="122" spans="9:12" ht="12.75">
      <c r="I122" t="s">
        <v>110</v>
      </c>
      <c r="J122">
        <v>823056</v>
      </c>
      <c r="K122" t="s">
        <v>167</v>
      </c>
      <c r="L122">
        <v>119</v>
      </c>
    </row>
    <row r="123" spans="9:12" ht="12.75">
      <c r="I123" t="s">
        <v>111</v>
      </c>
      <c r="J123">
        <v>823057</v>
      </c>
      <c r="K123" t="s">
        <v>167</v>
      </c>
      <c r="L123">
        <v>120</v>
      </c>
    </row>
    <row r="124" spans="9:12" ht="12.75">
      <c r="I124" t="s">
        <v>112</v>
      </c>
      <c r="J124">
        <v>823097</v>
      </c>
      <c r="K124" t="s">
        <v>167</v>
      </c>
      <c r="L124">
        <v>121</v>
      </c>
    </row>
    <row r="125" spans="9:12" ht="12.75">
      <c r="I125" t="s">
        <v>421</v>
      </c>
      <c r="J125">
        <v>823117</v>
      </c>
      <c r="K125" t="s">
        <v>167</v>
      </c>
      <c r="L125">
        <v>122</v>
      </c>
    </row>
    <row r="126" spans="9:12" ht="12.75">
      <c r="I126" t="s">
        <v>450</v>
      </c>
      <c r="J126">
        <v>823148</v>
      </c>
      <c r="K126" t="s">
        <v>167</v>
      </c>
      <c r="L126">
        <v>123</v>
      </c>
    </row>
    <row r="127" spans="9:12" ht="12.75">
      <c r="I127" t="s">
        <v>113</v>
      </c>
      <c r="J127">
        <v>832013</v>
      </c>
      <c r="K127" t="s">
        <v>168</v>
      </c>
      <c r="L127">
        <v>124</v>
      </c>
    </row>
    <row r="128" spans="9:12" ht="12.75">
      <c r="I128" t="s">
        <v>387</v>
      </c>
      <c r="J128">
        <v>832033</v>
      </c>
      <c r="K128" t="s">
        <v>168</v>
      </c>
      <c r="L128">
        <v>125</v>
      </c>
    </row>
    <row r="129" spans="9:12" ht="12.75">
      <c r="I129" t="s">
        <v>114</v>
      </c>
      <c r="J129">
        <v>833058</v>
      </c>
      <c r="K129" t="s">
        <v>168</v>
      </c>
      <c r="L129">
        <v>126</v>
      </c>
    </row>
    <row r="130" spans="9:12" ht="12.75">
      <c r="I130" t="s">
        <v>115</v>
      </c>
      <c r="J130">
        <v>833095</v>
      </c>
      <c r="K130" t="s">
        <v>168</v>
      </c>
      <c r="L130">
        <v>127</v>
      </c>
    </row>
    <row r="131" spans="9:12" ht="12.75">
      <c r="I131" t="s">
        <v>422</v>
      </c>
      <c r="J131">
        <v>833118</v>
      </c>
      <c r="K131" t="s">
        <v>168</v>
      </c>
      <c r="L131">
        <v>128</v>
      </c>
    </row>
    <row r="132" spans="9:12" ht="12.75">
      <c r="I132" t="s">
        <v>423</v>
      </c>
      <c r="J132">
        <v>833119</v>
      </c>
      <c r="K132" t="s">
        <v>168</v>
      </c>
      <c r="L132">
        <v>129</v>
      </c>
    </row>
    <row r="133" spans="9:12" ht="12.75">
      <c r="I133" t="s">
        <v>377</v>
      </c>
      <c r="J133">
        <v>842014</v>
      </c>
      <c r="K133" t="s">
        <v>169</v>
      </c>
      <c r="L133">
        <v>130</v>
      </c>
    </row>
    <row r="134" spans="9:12" ht="12.75">
      <c r="I134" t="s">
        <v>116</v>
      </c>
      <c r="J134">
        <v>843062</v>
      </c>
      <c r="K134" t="s">
        <v>169</v>
      </c>
      <c r="L134">
        <v>131</v>
      </c>
    </row>
    <row r="135" spans="9:12" ht="12.75">
      <c r="I135" t="s">
        <v>117</v>
      </c>
      <c r="J135">
        <v>843063</v>
      </c>
      <c r="K135" t="s">
        <v>169</v>
      </c>
      <c r="L135">
        <v>132</v>
      </c>
    </row>
    <row r="136" spans="9:12" ht="12.75">
      <c r="I136" t="s">
        <v>118</v>
      </c>
      <c r="J136">
        <v>843064</v>
      </c>
      <c r="K136" t="s">
        <v>169</v>
      </c>
      <c r="L136">
        <v>133</v>
      </c>
    </row>
    <row r="137" spans="9:12" ht="12.75">
      <c r="I137" t="s">
        <v>424</v>
      </c>
      <c r="J137">
        <v>843121</v>
      </c>
      <c r="K137" t="s">
        <v>169</v>
      </c>
      <c r="L137">
        <v>134</v>
      </c>
    </row>
    <row r="138" spans="9:12" ht="12.75">
      <c r="I138" t="s">
        <v>425</v>
      </c>
      <c r="J138">
        <v>843122</v>
      </c>
      <c r="K138" t="s">
        <v>169</v>
      </c>
      <c r="L138">
        <v>135</v>
      </c>
    </row>
    <row r="139" spans="9:12" ht="12.75">
      <c r="I139" t="s">
        <v>451</v>
      </c>
      <c r="J139">
        <v>843145</v>
      </c>
      <c r="K139" t="s">
        <v>169</v>
      </c>
      <c r="L139">
        <v>136</v>
      </c>
    </row>
    <row r="140" spans="9:12" ht="12.75">
      <c r="I140" t="s">
        <v>119</v>
      </c>
      <c r="J140">
        <v>852017</v>
      </c>
      <c r="K140" t="s">
        <v>170</v>
      </c>
      <c r="L140">
        <v>137</v>
      </c>
    </row>
    <row r="141" spans="9:12" ht="12.75">
      <c r="I141" t="s">
        <v>388</v>
      </c>
      <c r="J141">
        <v>852034</v>
      </c>
      <c r="K141" t="s">
        <v>170</v>
      </c>
      <c r="L141">
        <v>138</v>
      </c>
    </row>
    <row r="142" spans="9:12" ht="12.75">
      <c r="I142" t="s">
        <v>120</v>
      </c>
      <c r="J142">
        <v>853065</v>
      </c>
      <c r="K142" t="s">
        <v>170</v>
      </c>
      <c r="L142">
        <v>139</v>
      </c>
    </row>
    <row r="143" spans="9:12" ht="12.75">
      <c r="I143" t="s">
        <v>121</v>
      </c>
      <c r="J143">
        <v>853066</v>
      </c>
      <c r="K143" t="s">
        <v>170</v>
      </c>
      <c r="L143">
        <v>140</v>
      </c>
    </row>
    <row r="144" spans="9:12" ht="12.75">
      <c r="I144" t="s">
        <v>201</v>
      </c>
      <c r="J144">
        <v>853067</v>
      </c>
      <c r="K144" t="s">
        <v>170</v>
      </c>
      <c r="L144">
        <v>141</v>
      </c>
    </row>
    <row r="145" spans="9:12" ht="12.75">
      <c r="I145" t="s">
        <v>122</v>
      </c>
      <c r="J145">
        <v>853068</v>
      </c>
      <c r="K145" t="s">
        <v>170</v>
      </c>
      <c r="L145">
        <v>142</v>
      </c>
    </row>
    <row r="146" spans="9:12" ht="12.75">
      <c r="I146" t="s">
        <v>123</v>
      </c>
      <c r="J146">
        <v>853091</v>
      </c>
      <c r="K146" t="s">
        <v>170</v>
      </c>
      <c r="L146">
        <v>143</v>
      </c>
    </row>
    <row r="147" spans="9:12" ht="12.75">
      <c r="I147" t="s">
        <v>426</v>
      </c>
      <c r="J147">
        <v>853123</v>
      </c>
      <c r="K147" t="s">
        <v>170</v>
      </c>
      <c r="L147">
        <v>144</v>
      </c>
    </row>
    <row r="148" spans="9:12" ht="12.75">
      <c r="I148" t="s">
        <v>378</v>
      </c>
      <c r="J148">
        <v>862018</v>
      </c>
      <c r="K148" t="s">
        <v>171</v>
      </c>
      <c r="L148">
        <v>145</v>
      </c>
    </row>
    <row r="149" spans="9:12" ht="12.75">
      <c r="I149" t="s">
        <v>124</v>
      </c>
      <c r="J149">
        <v>862025</v>
      </c>
      <c r="K149" t="s">
        <v>171</v>
      </c>
      <c r="L149">
        <v>146</v>
      </c>
    </row>
    <row r="150" spans="9:12" ht="12.75">
      <c r="I150" t="s">
        <v>389</v>
      </c>
      <c r="J150">
        <v>862035</v>
      </c>
      <c r="K150" t="s">
        <v>171</v>
      </c>
      <c r="L150">
        <v>147</v>
      </c>
    </row>
    <row r="151" spans="9:12" ht="12.75">
      <c r="I151" t="s">
        <v>125</v>
      </c>
      <c r="J151">
        <v>863069</v>
      </c>
      <c r="K151" t="s">
        <v>171</v>
      </c>
      <c r="L151">
        <v>148</v>
      </c>
    </row>
    <row r="152" spans="9:12" ht="12.75">
      <c r="I152" t="s">
        <v>126</v>
      </c>
      <c r="J152">
        <v>863070</v>
      </c>
      <c r="K152" t="s">
        <v>171</v>
      </c>
      <c r="L152">
        <v>149</v>
      </c>
    </row>
    <row r="153" spans="9:12" ht="12.75">
      <c r="I153" t="s">
        <v>127</v>
      </c>
      <c r="J153">
        <v>863071</v>
      </c>
      <c r="K153" t="s">
        <v>171</v>
      </c>
      <c r="L153">
        <v>150</v>
      </c>
    </row>
    <row r="154" spans="9:12" ht="12.75">
      <c r="I154" t="s">
        <v>128</v>
      </c>
      <c r="J154">
        <v>863072</v>
      </c>
      <c r="K154" t="s">
        <v>171</v>
      </c>
      <c r="L154">
        <v>151</v>
      </c>
    </row>
    <row r="155" spans="9:12" ht="12.75">
      <c r="I155" t="s">
        <v>129</v>
      </c>
      <c r="J155">
        <v>863073</v>
      </c>
      <c r="K155" t="s">
        <v>171</v>
      </c>
      <c r="L155">
        <v>152</v>
      </c>
    </row>
    <row r="156" spans="9:12" ht="12.75">
      <c r="I156" t="s">
        <v>130</v>
      </c>
      <c r="J156">
        <v>863093</v>
      </c>
      <c r="K156" t="s">
        <v>171</v>
      </c>
      <c r="L156">
        <v>153</v>
      </c>
    </row>
    <row r="157" spans="9:12" ht="12.75">
      <c r="I157" t="s">
        <v>202</v>
      </c>
      <c r="J157">
        <v>863106</v>
      </c>
      <c r="K157" t="s">
        <v>171</v>
      </c>
      <c r="L157">
        <v>154</v>
      </c>
    </row>
    <row r="158" spans="9:12" ht="12.75">
      <c r="I158" t="s">
        <v>390</v>
      </c>
      <c r="J158">
        <v>863141</v>
      </c>
      <c r="K158" t="s">
        <v>171</v>
      </c>
      <c r="L158">
        <v>155</v>
      </c>
    </row>
    <row r="159" spans="9:12" ht="12.75">
      <c r="I159" t="s">
        <v>379</v>
      </c>
      <c r="J159">
        <v>872002</v>
      </c>
      <c r="K159" t="s">
        <v>172</v>
      </c>
      <c r="L159">
        <v>156</v>
      </c>
    </row>
    <row r="160" spans="9:12" ht="12.75">
      <c r="I160" t="s">
        <v>131</v>
      </c>
      <c r="J160">
        <v>873074</v>
      </c>
      <c r="K160" t="s">
        <v>172</v>
      </c>
      <c r="L160">
        <v>157</v>
      </c>
    </row>
    <row r="161" spans="9:12" ht="12.75">
      <c r="I161" t="s">
        <v>132</v>
      </c>
      <c r="J161">
        <v>873075</v>
      </c>
      <c r="K161" t="s">
        <v>172</v>
      </c>
      <c r="L161">
        <v>158</v>
      </c>
    </row>
    <row r="162" spans="9:12" ht="12.75">
      <c r="I162" t="s">
        <v>133</v>
      </c>
      <c r="J162">
        <v>873076</v>
      </c>
      <c r="K162" t="s">
        <v>172</v>
      </c>
      <c r="L162">
        <v>159</v>
      </c>
    </row>
    <row r="163" spans="9:12" ht="12.75">
      <c r="I163" t="s">
        <v>134</v>
      </c>
      <c r="J163">
        <v>873077</v>
      </c>
      <c r="K163" t="s">
        <v>172</v>
      </c>
      <c r="L163">
        <v>160</v>
      </c>
    </row>
    <row r="164" spans="9:12" ht="12.75">
      <c r="I164" t="s">
        <v>135</v>
      </c>
      <c r="J164">
        <v>873078</v>
      </c>
      <c r="K164" t="s">
        <v>172</v>
      </c>
      <c r="L164">
        <v>161</v>
      </c>
    </row>
    <row r="165" spans="9:12" ht="12.75">
      <c r="I165" t="s">
        <v>203</v>
      </c>
      <c r="J165">
        <v>873108</v>
      </c>
      <c r="K165" t="s">
        <v>172</v>
      </c>
      <c r="L165">
        <v>162</v>
      </c>
    </row>
    <row r="166" spans="9:12" ht="12.75">
      <c r="I166" t="s">
        <v>427</v>
      </c>
      <c r="J166">
        <v>873125</v>
      </c>
      <c r="K166" t="s">
        <v>172</v>
      </c>
      <c r="L166">
        <v>163</v>
      </c>
    </row>
    <row r="167" spans="9:12" ht="12.75">
      <c r="I167" t="s">
        <v>136</v>
      </c>
      <c r="J167">
        <v>882019</v>
      </c>
      <c r="K167" t="s">
        <v>173</v>
      </c>
      <c r="L167">
        <v>164</v>
      </c>
    </row>
    <row r="168" spans="9:12" ht="12.75">
      <c r="I168" t="s">
        <v>137</v>
      </c>
      <c r="J168">
        <v>882020</v>
      </c>
      <c r="K168" t="s">
        <v>173</v>
      </c>
      <c r="L168">
        <v>165</v>
      </c>
    </row>
    <row r="169" spans="9:12" ht="12.75">
      <c r="I169" t="s">
        <v>138</v>
      </c>
      <c r="J169">
        <v>882021</v>
      </c>
      <c r="K169" t="s">
        <v>173</v>
      </c>
      <c r="L169">
        <v>166</v>
      </c>
    </row>
    <row r="170" spans="9:12" ht="12.75">
      <c r="I170" t="s">
        <v>139</v>
      </c>
      <c r="J170">
        <v>882022</v>
      </c>
      <c r="K170" t="s">
        <v>173</v>
      </c>
      <c r="L170">
        <v>167</v>
      </c>
    </row>
    <row r="171" spans="9:12" ht="12.75">
      <c r="I171" t="s">
        <v>453</v>
      </c>
      <c r="J171">
        <v>882049</v>
      </c>
      <c r="K171" t="s">
        <v>173</v>
      </c>
      <c r="L171">
        <v>168</v>
      </c>
    </row>
    <row r="172" spans="9:12" ht="12.75">
      <c r="I172" t="s">
        <v>452</v>
      </c>
      <c r="J172">
        <v>882050</v>
      </c>
      <c r="K172" t="s">
        <v>173</v>
      </c>
      <c r="L172">
        <v>169</v>
      </c>
    </row>
    <row r="173" spans="9:12" ht="12.75">
      <c r="I173" t="s">
        <v>380</v>
      </c>
      <c r="J173">
        <v>892016</v>
      </c>
      <c r="K173" t="s">
        <v>174</v>
      </c>
      <c r="L173">
        <v>170</v>
      </c>
    </row>
    <row r="174" spans="9:12" ht="12.75">
      <c r="I174" t="s">
        <v>140</v>
      </c>
      <c r="J174">
        <v>893080</v>
      </c>
      <c r="K174" t="s">
        <v>174</v>
      </c>
      <c r="L174">
        <v>171</v>
      </c>
    </row>
    <row r="175" spans="9:12" ht="12.75">
      <c r="I175" t="s">
        <v>141</v>
      </c>
      <c r="J175">
        <v>893081</v>
      </c>
      <c r="K175" t="s">
        <v>174</v>
      </c>
      <c r="L175">
        <v>172</v>
      </c>
    </row>
    <row r="176" spans="9:12" ht="12.75">
      <c r="I176" t="s">
        <v>428</v>
      </c>
      <c r="J176">
        <v>893136</v>
      </c>
      <c r="K176" t="s">
        <v>174</v>
      </c>
      <c r="L176">
        <v>173</v>
      </c>
    </row>
    <row r="177" spans="9:12" ht="12.75">
      <c r="I177" t="s">
        <v>455</v>
      </c>
      <c r="J177">
        <v>902030</v>
      </c>
      <c r="K177" t="s">
        <v>456</v>
      </c>
      <c r="L177">
        <v>174</v>
      </c>
    </row>
    <row r="178" spans="9:12" ht="12.75">
      <c r="I178" t="s">
        <v>457</v>
      </c>
      <c r="J178">
        <v>903038</v>
      </c>
      <c r="K178" t="s">
        <v>456</v>
      </c>
      <c r="L178">
        <v>175</v>
      </c>
    </row>
    <row r="179" spans="9:12" ht="12.75">
      <c r="I179" t="s">
        <v>458</v>
      </c>
      <c r="J179">
        <v>903041</v>
      </c>
      <c r="K179" t="s">
        <v>456</v>
      </c>
      <c r="L179">
        <v>176</v>
      </c>
    </row>
    <row r="180" spans="9:12" ht="12.75">
      <c r="I180" t="s">
        <v>459</v>
      </c>
      <c r="J180">
        <v>903114</v>
      </c>
      <c r="K180" t="s">
        <v>456</v>
      </c>
      <c r="L180">
        <v>177</v>
      </c>
    </row>
    <row r="181" spans="9:12" ht="12.75">
      <c r="I181" t="s">
        <v>460</v>
      </c>
      <c r="J181">
        <v>903149</v>
      </c>
      <c r="K181" t="s">
        <v>456</v>
      </c>
      <c r="L181">
        <v>178</v>
      </c>
    </row>
    <row r="182" spans="9:12" ht="12.75">
      <c r="I182" t="s">
        <v>142</v>
      </c>
      <c r="J182">
        <v>952024</v>
      </c>
      <c r="K182" t="s">
        <v>175</v>
      </c>
      <c r="L182">
        <v>179</v>
      </c>
    </row>
    <row r="183" spans="9:12" ht="12.75">
      <c r="I183" t="s">
        <v>454</v>
      </c>
      <c r="J183">
        <v>952044</v>
      </c>
      <c r="K183" t="s">
        <v>175</v>
      </c>
      <c r="L183">
        <v>180</v>
      </c>
    </row>
    <row r="184" spans="9:12" ht="12.75">
      <c r="I184" t="s">
        <v>143</v>
      </c>
      <c r="J184">
        <v>953002</v>
      </c>
      <c r="K184" t="s">
        <v>175</v>
      </c>
      <c r="L184">
        <v>181</v>
      </c>
    </row>
    <row r="185" spans="9:12" ht="12.75">
      <c r="I185" t="s">
        <v>144</v>
      </c>
      <c r="J185">
        <v>953003</v>
      </c>
      <c r="K185" t="s">
        <v>175</v>
      </c>
      <c r="L185">
        <v>182</v>
      </c>
    </row>
    <row r="186" spans="9:12" ht="12.75">
      <c r="I186" t="s">
        <v>145</v>
      </c>
      <c r="J186">
        <v>953004</v>
      </c>
      <c r="K186" t="s">
        <v>175</v>
      </c>
      <c r="L186">
        <v>183</v>
      </c>
    </row>
    <row r="187" spans="9:12" ht="12.75">
      <c r="I187" t="s">
        <v>146</v>
      </c>
      <c r="J187">
        <v>953005</v>
      </c>
      <c r="K187" t="s">
        <v>175</v>
      </c>
      <c r="L187">
        <v>184</v>
      </c>
    </row>
    <row r="188" spans="9:12" ht="12.75">
      <c r="I188" t="s">
        <v>147</v>
      </c>
      <c r="J188">
        <v>953083</v>
      </c>
      <c r="K188" t="s">
        <v>175</v>
      </c>
      <c r="L188">
        <v>185</v>
      </c>
    </row>
    <row r="190" ht="12.75">
      <c r="I190" s="124"/>
    </row>
  </sheetData>
  <sheetProtection password="CC08" sheet="1"/>
  <mergeCells count="4">
    <mergeCell ref="B14:C14"/>
    <mergeCell ref="B16:C16"/>
    <mergeCell ref="B15:C15"/>
    <mergeCell ref="B27:C27"/>
  </mergeCells>
  <dataValidations count="2">
    <dataValidation type="list" allowBlank="1" showInputMessage="1" showErrorMessage="1" sqref="C5">
      <formula1>"'Q1, 'Q2, 'Q3, 'Q4"</formula1>
    </dataValidation>
    <dataValidation type="list" allowBlank="1" showInputMessage="1" showErrorMessage="1" sqref="C2">
      <formula1>$I$3:$I$188</formula1>
    </dataValidation>
  </dataValidations>
  <printOptions horizontalCentered="1" verticalCentered="1"/>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zoomScaleSheetLayoutView="100" zoomScalePageLayoutView="0" workbookViewId="0" topLeftCell="A28">
      <selection activeCell="B2" sqref="B2:G55"/>
    </sheetView>
  </sheetViews>
  <sheetFormatPr defaultColWidth="9.140625" defaultRowHeight="12.75"/>
  <cols>
    <col min="1" max="1" width="1.7109375" style="0" customWidth="1"/>
    <col min="2" max="2" width="5.7109375" style="154" customWidth="1"/>
    <col min="3" max="3" width="73.28125" style="151" customWidth="1"/>
    <col min="4" max="4" width="3.57421875" style="151" customWidth="1"/>
    <col min="5" max="5" width="13.7109375" style="150" customWidth="1"/>
    <col min="6" max="6" width="3.7109375" style="150" customWidth="1"/>
    <col min="7" max="7" width="13.7109375" style="150" customWidth="1"/>
    <col min="8" max="8" width="2.421875" style="0" customWidth="1"/>
  </cols>
  <sheetData>
    <row r="2" ht="18">
      <c r="B2" s="159" t="s">
        <v>302</v>
      </c>
    </row>
    <row r="3" ht="15">
      <c r="B3" s="160" t="str">
        <f>ownrevenues!B2</f>
        <v>Lindi Municipal Council (Lindi Region)</v>
      </c>
    </row>
    <row r="4" ht="15">
      <c r="B4" s="161" t="str">
        <f>ownrevenues!B3</f>
        <v>Quarterly Financial Report As At: September 30, 2017</v>
      </c>
    </row>
    <row r="5" ht="15">
      <c r="B5" s="161"/>
    </row>
    <row r="6" spans="5:7" ht="12.75">
      <c r="E6" s="153" t="s">
        <v>305</v>
      </c>
      <c r="G6" s="153" t="s">
        <v>305</v>
      </c>
    </row>
    <row r="7" spans="5:7" ht="12.75">
      <c r="E7" s="153" t="s">
        <v>283</v>
      </c>
      <c r="G7" s="153" t="s">
        <v>283</v>
      </c>
    </row>
    <row r="8" spans="5:7" ht="12.75">
      <c r="E8" s="153" t="s">
        <v>284</v>
      </c>
      <c r="G8" s="153" t="s">
        <v>285</v>
      </c>
    </row>
    <row r="9" spans="5:7" ht="12.75">
      <c r="E9" s="153"/>
      <c r="G9" s="153"/>
    </row>
    <row r="10" spans="2:4" ht="12.75">
      <c r="B10" s="155" t="s">
        <v>289</v>
      </c>
      <c r="D10" s="152"/>
    </row>
    <row r="11" spans="5:7" ht="12.75">
      <c r="E11" s="157"/>
      <c r="F11" s="157"/>
      <c r="G11" s="157"/>
    </row>
    <row r="12" spans="2:7" ht="12.75">
      <c r="B12" s="154">
        <v>1</v>
      </c>
      <c r="C12" s="151" t="s">
        <v>327</v>
      </c>
      <c r="E12" s="158" t="s">
        <v>292</v>
      </c>
      <c r="F12" s="157"/>
      <c r="G12" s="158" t="s">
        <v>292</v>
      </c>
    </row>
    <row r="13" spans="5:7" ht="12.75">
      <c r="E13" s="157"/>
      <c r="F13" s="157"/>
      <c r="G13" s="157"/>
    </row>
    <row r="14" spans="2:7" ht="25.5">
      <c r="B14" s="154">
        <v>2</v>
      </c>
      <c r="C14" s="151" t="s">
        <v>328</v>
      </c>
      <c r="E14" s="158" t="s">
        <v>292</v>
      </c>
      <c r="F14" s="157"/>
      <c r="G14" s="158" t="s">
        <v>292</v>
      </c>
    </row>
    <row r="15" spans="5:7" ht="12.75">
      <c r="E15" s="157"/>
      <c r="F15" s="157"/>
      <c r="G15" s="157"/>
    </row>
    <row r="16" spans="2:7" ht="25.5">
      <c r="B16" s="154">
        <v>3</v>
      </c>
      <c r="C16" s="151" t="s">
        <v>329</v>
      </c>
      <c r="E16" s="158" t="s">
        <v>292</v>
      </c>
      <c r="F16" s="157"/>
      <c r="G16" s="158" t="s">
        <v>292</v>
      </c>
    </row>
    <row r="17" spans="5:7" ht="12.75">
      <c r="E17" s="157"/>
      <c r="F17" s="157"/>
      <c r="G17" s="157"/>
    </row>
    <row r="18" spans="2:7" ht="25.5" customHeight="1">
      <c r="B18" s="154">
        <v>4</v>
      </c>
      <c r="C18" s="151" t="s">
        <v>326</v>
      </c>
      <c r="E18" s="158" t="s">
        <v>292</v>
      </c>
      <c r="F18" s="157"/>
      <c r="G18" s="158" t="s">
        <v>292</v>
      </c>
    </row>
    <row r="19" spans="5:7" ht="12.75">
      <c r="E19" s="157"/>
      <c r="F19" s="157"/>
      <c r="G19" s="157"/>
    </row>
    <row r="20" spans="2:7" ht="25.5">
      <c r="B20" s="154">
        <v>5</v>
      </c>
      <c r="C20" s="151" t="s">
        <v>330</v>
      </c>
      <c r="E20" s="158" t="s">
        <v>292</v>
      </c>
      <c r="F20" s="157"/>
      <c r="G20" s="158" t="s">
        <v>292</v>
      </c>
    </row>
    <row r="21" spans="5:7" ht="12.75">
      <c r="E21" s="157"/>
      <c r="F21" s="157"/>
      <c r="G21" s="157"/>
    </row>
    <row r="22" spans="5:7" ht="12.75">
      <c r="E22" s="157"/>
      <c r="F22" s="157"/>
      <c r="G22" s="157"/>
    </row>
    <row r="23" spans="2:7" ht="12.75">
      <c r="B23" s="156" t="s">
        <v>286</v>
      </c>
      <c r="C23" s="152"/>
      <c r="E23" s="157"/>
      <c r="F23" s="157"/>
      <c r="G23" s="157"/>
    </row>
    <row r="24" spans="5:7" ht="12.75">
      <c r="E24" s="157"/>
      <c r="F24" s="157"/>
      <c r="G24" s="157"/>
    </row>
    <row r="25" spans="2:7" ht="25.5">
      <c r="B25" s="154">
        <v>6</v>
      </c>
      <c r="C25" s="151" t="s">
        <v>288</v>
      </c>
      <c r="E25" s="158" t="s">
        <v>292</v>
      </c>
      <c r="F25" s="157"/>
      <c r="G25" s="158" t="s">
        <v>292</v>
      </c>
    </row>
    <row r="26" spans="5:7" ht="12.75">
      <c r="E26" s="157"/>
      <c r="F26" s="157"/>
      <c r="G26" s="157"/>
    </row>
    <row r="27" spans="2:7" ht="25.5">
      <c r="B27" s="154">
        <v>7</v>
      </c>
      <c r="C27" s="151" t="s">
        <v>303</v>
      </c>
      <c r="E27" s="158" t="s">
        <v>292</v>
      </c>
      <c r="F27" s="157"/>
      <c r="G27" s="158" t="s">
        <v>292</v>
      </c>
    </row>
    <row r="28" spans="5:7" ht="12.75">
      <c r="E28" s="157"/>
      <c r="F28" s="157"/>
      <c r="G28" s="157"/>
    </row>
    <row r="29" spans="2:7" ht="26.25" customHeight="1">
      <c r="B29" s="154">
        <v>8</v>
      </c>
      <c r="C29" s="151" t="s">
        <v>294</v>
      </c>
      <c r="E29" s="158" t="s">
        <v>292</v>
      </c>
      <c r="F29" s="157"/>
      <c r="G29" s="158" t="s">
        <v>292</v>
      </c>
    </row>
    <row r="30" spans="5:7" ht="12.75">
      <c r="E30" s="157"/>
      <c r="F30" s="157"/>
      <c r="G30" s="157"/>
    </row>
    <row r="31" spans="2:7" ht="12.75">
      <c r="B31" s="154">
        <v>9</v>
      </c>
      <c r="C31" s="151" t="s">
        <v>290</v>
      </c>
      <c r="E31" s="158" t="s">
        <v>292</v>
      </c>
      <c r="F31" s="157"/>
      <c r="G31" s="158" t="s">
        <v>292</v>
      </c>
    </row>
    <row r="32" spans="5:7" ht="12.75">
      <c r="E32" s="157"/>
      <c r="F32" s="157"/>
      <c r="G32" s="157"/>
    </row>
    <row r="33" spans="2:7" ht="25.5">
      <c r="B33" s="154">
        <v>10</v>
      </c>
      <c r="C33" s="151" t="s">
        <v>304</v>
      </c>
      <c r="E33" s="158" t="s">
        <v>292</v>
      </c>
      <c r="F33" s="157"/>
      <c r="G33" s="158" t="s">
        <v>292</v>
      </c>
    </row>
    <row r="34" spans="5:7" ht="12.75">
      <c r="E34" s="157"/>
      <c r="F34" s="157"/>
      <c r="G34" s="157"/>
    </row>
    <row r="35" spans="5:7" ht="12.75">
      <c r="E35" s="157"/>
      <c r="F35" s="157"/>
      <c r="G35" s="157"/>
    </row>
    <row r="36" spans="2:7" ht="12.75">
      <c r="B36" s="156" t="s">
        <v>301</v>
      </c>
      <c r="C36" s="152"/>
      <c r="E36" s="157"/>
      <c r="F36" s="157"/>
      <c r="G36" s="157"/>
    </row>
    <row r="37" spans="5:7" ht="12.75">
      <c r="E37" s="157"/>
      <c r="F37" s="157"/>
      <c r="G37" s="157"/>
    </row>
    <row r="38" spans="2:7" ht="12.75">
      <c r="B38" s="154">
        <v>11</v>
      </c>
      <c r="C38" s="151" t="s">
        <v>295</v>
      </c>
      <c r="E38" s="158" t="s">
        <v>292</v>
      </c>
      <c r="F38" s="157"/>
      <c r="G38" s="158" t="s">
        <v>292</v>
      </c>
    </row>
    <row r="39" spans="5:7" ht="12.75">
      <c r="E39" s="157"/>
      <c r="F39" s="157"/>
      <c r="G39" s="157"/>
    </row>
    <row r="40" spans="2:7" ht="25.5">
      <c r="B40" s="154">
        <v>12</v>
      </c>
      <c r="C40" s="151" t="s">
        <v>293</v>
      </c>
      <c r="E40" s="158" t="s">
        <v>292</v>
      </c>
      <c r="F40" s="157"/>
      <c r="G40" s="158" t="s">
        <v>292</v>
      </c>
    </row>
    <row r="41" spans="5:7" ht="12.75">
      <c r="E41" s="157"/>
      <c r="F41" s="157"/>
      <c r="G41" s="157"/>
    </row>
    <row r="42" spans="2:7" ht="12.75">
      <c r="B42" s="154">
        <v>13</v>
      </c>
      <c r="C42" s="151" t="s">
        <v>296</v>
      </c>
      <c r="E42" s="158" t="s">
        <v>292</v>
      </c>
      <c r="F42" s="157"/>
      <c r="G42" s="158" t="s">
        <v>292</v>
      </c>
    </row>
    <row r="43" spans="5:7" ht="12.75">
      <c r="E43" s="157"/>
      <c r="F43" s="157"/>
      <c r="G43" s="157"/>
    </row>
    <row r="44" spans="2:7" ht="25.5">
      <c r="B44" s="154">
        <v>14</v>
      </c>
      <c r="C44" s="151" t="s">
        <v>297</v>
      </c>
      <c r="E44" s="158" t="s">
        <v>292</v>
      </c>
      <c r="F44" s="157"/>
      <c r="G44" s="158" t="s">
        <v>292</v>
      </c>
    </row>
    <row r="45" spans="5:7" ht="12.75">
      <c r="E45" s="157"/>
      <c r="F45" s="157"/>
      <c r="G45" s="157"/>
    </row>
    <row r="46" spans="5:7" ht="12.75">
      <c r="E46" s="157"/>
      <c r="F46" s="157"/>
      <c r="G46" s="157"/>
    </row>
    <row r="47" spans="2:7" ht="12.75">
      <c r="B47" s="156" t="s">
        <v>287</v>
      </c>
      <c r="C47" s="152"/>
      <c r="E47" s="157"/>
      <c r="F47" s="157"/>
      <c r="G47" s="157"/>
    </row>
    <row r="48" spans="5:7" ht="12.75">
      <c r="E48" s="157"/>
      <c r="F48" s="157"/>
      <c r="G48" s="157"/>
    </row>
    <row r="49" spans="2:7" ht="25.5">
      <c r="B49" s="154">
        <v>15</v>
      </c>
      <c r="C49" s="151" t="s">
        <v>299</v>
      </c>
      <c r="E49" s="158" t="s">
        <v>292</v>
      </c>
      <c r="F49" s="157"/>
      <c r="G49" s="158" t="s">
        <v>292</v>
      </c>
    </row>
    <row r="50" spans="5:7" ht="12.75">
      <c r="E50" s="157"/>
      <c r="F50" s="157"/>
      <c r="G50" s="157"/>
    </row>
    <row r="51" spans="2:7" ht="25.5">
      <c r="B51" s="154">
        <v>16</v>
      </c>
      <c r="C51" s="151" t="s">
        <v>300</v>
      </c>
      <c r="E51" s="158" t="s">
        <v>292</v>
      </c>
      <c r="F51" s="157"/>
      <c r="G51" s="158" t="s">
        <v>292</v>
      </c>
    </row>
    <row r="52" spans="5:7" ht="12.75">
      <c r="E52" s="157"/>
      <c r="F52" s="157"/>
      <c r="G52" s="157"/>
    </row>
    <row r="53" spans="2:7" ht="12.75">
      <c r="B53" s="154">
        <v>17</v>
      </c>
      <c r="C53" s="151" t="s">
        <v>298</v>
      </c>
      <c r="E53" s="158" t="s">
        <v>292</v>
      </c>
      <c r="F53" s="157"/>
      <c r="G53" s="158" t="s">
        <v>292</v>
      </c>
    </row>
    <row r="54" spans="5:7" ht="12.75">
      <c r="E54" s="157"/>
      <c r="F54" s="157"/>
      <c r="G54" s="157"/>
    </row>
    <row r="55" spans="2:7" ht="12.75">
      <c r="B55" s="154">
        <v>18</v>
      </c>
      <c r="C55" s="151" t="s">
        <v>291</v>
      </c>
      <c r="E55" s="158" t="s">
        <v>292</v>
      </c>
      <c r="F55" s="157"/>
      <c r="G55" s="158" t="s">
        <v>292</v>
      </c>
    </row>
    <row r="56" spans="5:7" ht="12.75">
      <c r="E56" s="157"/>
      <c r="F56" s="157"/>
      <c r="G56" s="157"/>
    </row>
  </sheetData>
  <sheetProtection password="CC08" sheet="1" objects="1" scenarios="1"/>
  <dataValidations count="1">
    <dataValidation type="list" allowBlank="1" showInputMessage="1" showErrorMessage="1" sqref="E12 G38 E38 G40 E40 G42 E42 G44 E44 G49 E49 G51 E51 G53 E53 G55 E55 G33 E33 G31 E31 G29 E29 G27 E27 G25 E25 G20 E20 E16 G12 G14 E14 G16 G18 E18">
      <formula1>"Not Checked, True, Not True"</formula1>
    </dataValidation>
  </dataValidations>
  <printOptions/>
  <pageMargins left="0.75" right="0.75" top="1" bottom="1" header="0.5" footer="0.5"/>
  <pageSetup fitToHeight="1" fitToWidth="1" horizontalDpi="1200" verticalDpi="1200" orientation="portrait" paperSize="9" scale="74" r:id="rId1"/>
</worksheet>
</file>

<file path=xl/worksheets/sheet3.xml><?xml version="1.0" encoding="utf-8"?>
<worksheet xmlns="http://schemas.openxmlformats.org/spreadsheetml/2006/main" xmlns:r="http://schemas.openxmlformats.org/officeDocument/2006/relationships">
  <dimension ref="A1:O48"/>
  <sheetViews>
    <sheetView zoomScalePageLayoutView="0" workbookViewId="0" topLeftCell="A12">
      <selection activeCell="B2" sqref="B2:G49"/>
    </sheetView>
  </sheetViews>
  <sheetFormatPr defaultColWidth="9.140625" defaultRowHeight="12.75"/>
  <cols>
    <col min="1" max="1" width="3.8515625" style="3" customWidth="1"/>
    <col min="2" max="2" width="44.28125" style="3" customWidth="1"/>
    <col min="3" max="6" width="16.28125" style="3" customWidth="1"/>
    <col min="7" max="7" width="16.28125" style="62" customWidth="1"/>
    <col min="8" max="8" width="2.851562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Lindi Municipal Council (Lindi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5" t="s">
        <v>216</v>
      </c>
      <c r="C6" s="237" t="s">
        <v>0</v>
      </c>
      <c r="D6" s="241" t="s">
        <v>1</v>
      </c>
      <c r="E6" s="242"/>
      <c r="F6" s="243"/>
      <c r="G6" s="239" t="s">
        <v>2</v>
      </c>
      <c r="H6" s="8"/>
      <c r="I6" s="5"/>
    </row>
    <row r="7" spans="1:9" ht="40.5" customHeight="1" thickBot="1">
      <c r="A7" s="1"/>
      <c r="B7" s="236"/>
      <c r="C7" s="238"/>
      <c r="D7" s="174" t="s">
        <v>323</v>
      </c>
      <c r="E7" s="173" t="s">
        <v>3</v>
      </c>
      <c r="F7" s="174" t="s">
        <v>324</v>
      </c>
      <c r="G7" s="240"/>
      <c r="H7" s="9"/>
      <c r="I7" s="5"/>
    </row>
    <row r="8" spans="1:9" ht="13.5" thickBot="1">
      <c r="A8" s="1"/>
      <c r="B8" s="10"/>
      <c r="C8" s="11" t="s">
        <v>29</v>
      </c>
      <c r="D8" s="11" t="s">
        <v>5</v>
      </c>
      <c r="E8" s="11" t="s">
        <v>30</v>
      </c>
      <c r="F8" s="12" t="s">
        <v>7</v>
      </c>
      <c r="G8" s="12" t="s">
        <v>19</v>
      </c>
      <c r="H8" s="13"/>
      <c r="I8" s="5"/>
    </row>
    <row r="9" spans="1:11" ht="12.75">
      <c r="A9" s="1"/>
      <c r="B9" s="49" t="s">
        <v>217</v>
      </c>
      <c r="C9" s="15"/>
      <c r="D9" s="15"/>
      <c r="E9" s="15"/>
      <c r="F9" s="15"/>
      <c r="G9" s="16"/>
      <c r="H9" s="17"/>
      <c r="I9" s="5"/>
      <c r="K9" s="3"/>
    </row>
    <row r="10" spans="1:11" ht="12.75">
      <c r="A10" s="1"/>
      <c r="B10" s="18" t="s">
        <v>8</v>
      </c>
      <c r="C10" s="142">
        <v>75000000</v>
      </c>
      <c r="D10" s="142">
        <v>0</v>
      </c>
      <c r="E10" s="142">
        <v>0</v>
      </c>
      <c r="F10" s="178">
        <f aca="true" t="shared" si="0" ref="F10:F15">D10+E10</f>
        <v>0</v>
      </c>
      <c r="G10" s="19">
        <f aca="true" t="shared" si="1" ref="G10:G16">IF(C10=0,0,F10/C10*100)</f>
        <v>0</v>
      </c>
      <c r="H10" s="17"/>
      <c r="J10" s="69"/>
      <c r="K10" s="3"/>
    </row>
    <row r="11" spans="1:11" ht="12.75">
      <c r="A11" s="1"/>
      <c r="B11" s="18" t="s">
        <v>9</v>
      </c>
      <c r="C11" s="142">
        <v>200000000</v>
      </c>
      <c r="D11" s="142">
        <v>0</v>
      </c>
      <c r="E11" s="142">
        <v>0</v>
      </c>
      <c r="F11" s="178">
        <f t="shared" si="0"/>
        <v>0</v>
      </c>
      <c r="G11" s="19">
        <f t="shared" si="1"/>
        <v>0</v>
      </c>
      <c r="H11" s="17"/>
      <c r="J11" s="69"/>
      <c r="K11" s="3"/>
    </row>
    <row r="12" spans="1:11" ht="12.75">
      <c r="A12" s="1"/>
      <c r="B12" s="18" t="s">
        <v>10</v>
      </c>
      <c r="C12" s="142">
        <f>11600000+90000000+20000000+8250000+122400000+3200000+9000000</f>
        <v>264450000</v>
      </c>
      <c r="D12" s="142">
        <v>0</v>
      </c>
      <c r="E12" s="142">
        <f>1631000+441615+9419139+600000+23410000+23100+3311604</f>
        <v>38836458</v>
      </c>
      <c r="F12" s="178">
        <f t="shared" si="0"/>
        <v>38836458</v>
      </c>
      <c r="G12" s="19">
        <f t="shared" si="1"/>
        <v>14.685747022121385</v>
      </c>
      <c r="H12" s="17"/>
      <c r="I12" s="3" t="s">
        <v>467</v>
      </c>
      <c r="J12" s="69"/>
      <c r="K12" s="3"/>
    </row>
    <row r="13" spans="1:11" ht="12.75">
      <c r="A13" s="1"/>
      <c r="B13" s="18" t="s">
        <v>31</v>
      </c>
      <c r="C13" s="142">
        <v>135000000</v>
      </c>
      <c r="D13" s="142">
        <v>0</v>
      </c>
      <c r="E13" s="142">
        <f>37031569+8244849</f>
        <v>45276418</v>
      </c>
      <c r="F13" s="178">
        <f t="shared" si="0"/>
        <v>45276418</v>
      </c>
      <c r="G13" s="19">
        <f t="shared" si="1"/>
        <v>33.53808740740741</v>
      </c>
      <c r="H13" s="17"/>
      <c r="J13" s="69"/>
      <c r="K13" s="3"/>
    </row>
    <row r="14" spans="1:11" ht="12.75">
      <c r="A14" s="1"/>
      <c r="B14" s="64" t="s">
        <v>151</v>
      </c>
      <c r="C14" s="142">
        <v>40000000</v>
      </c>
      <c r="D14" s="142">
        <v>0</v>
      </c>
      <c r="E14" s="142">
        <f>5600660+1977500</f>
        <v>7578160</v>
      </c>
      <c r="F14" s="178">
        <f t="shared" si="0"/>
        <v>7578160</v>
      </c>
      <c r="G14" s="19">
        <f t="shared" si="1"/>
        <v>18.9454</v>
      </c>
      <c r="H14" s="17"/>
      <c r="J14" s="69"/>
      <c r="K14" s="3"/>
    </row>
    <row r="15" spans="1:11" ht="13.5" thickBot="1">
      <c r="A15" s="1"/>
      <c r="B15" s="64" t="s">
        <v>152</v>
      </c>
      <c r="C15" s="142">
        <f>12000000+1600000</f>
        <v>13600000</v>
      </c>
      <c r="D15" s="142">
        <v>0</v>
      </c>
      <c r="E15" s="142">
        <f>1003203+2501350</f>
        <v>3504553</v>
      </c>
      <c r="F15" s="178">
        <f t="shared" si="0"/>
        <v>3504553</v>
      </c>
      <c r="G15" s="19">
        <f t="shared" si="1"/>
        <v>25.76877205882353</v>
      </c>
      <c r="H15" s="17"/>
      <c r="I15" s="3" t="s">
        <v>468</v>
      </c>
      <c r="J15" s="69"/>
      <c r="K15" s="3"/>
    </row>
    <row r="16" spans="1:11" ht="13.5" thickBot="1">
      <c r="A16" s="1"/>
      <c r="B16" s="22" t="s">
        <v>221</v>
      </c>
      <c r="C16" s="23">
        <f>SUM(C10:C15)</f>
        <v>728050000</v>
      </c>
      <c r="D16" s="23">
        <f>SUM(D10:D15)</f>
        <v>0</v>
      </c>
      <c r="E16" s="23">
        <f>SUM(E10:E15)</f>
        <v>95195589</v>
      </c>
      <c r="F16" s="181">
        <f>SUM(F10:F15)</f>
        <v>95195589</v>
      </c>
      <c r="G16" s="24">
        <f t="shared" si="1"/>
        <v>13.075419133301283</v>
      </c>
      <c r="H16" s="25"/>
      <c r="J16" s="69"/>
      <c r="K16" s="3"/>
    </row>
    <row r="17" spans="1:8" ht="12.75">
      <c r="A17" s="1"/>
      <c r="B17" s="75" t="s">
        <v>218</v>
      </c>
      <c r="C17" s="15"/>
      <c r="D17" s="15"/>
      <c r="E17" s="15"/>
      <c r="F17" s="179"/>
      <c r="G17" s="16"/>
      <c r="H17" s="17"/>
    </row>
    <row r="18" spans="1:9" ht="12.75">
      <c r="A18" s="1"/>
      <c r="B18" s="18" t="s">
        <v>207</v>
      </c>
      <c r="C18" s="142">
        <f>8500000+100000000+90000000</f>
        <v>198500000</v>
      </c>
      <c r="D18" s="142">
        <v>0</v>
      </c>
      <c r="E18" s="142">
        <f>18037236+154000+37664850</f>
        <v>55856086</v>
      </c>
      <c r="F18" s="178">
        <f>D18+E18</f>
        <v>55856086</v>
      </c>
      <c r="G18" s="16">
        <f>IF(C18=0,0,F18/C18*100)</f>
        <v>28.139086146095714</v>
      </c>
      <c r="H18" s="17"/>
      <c r="I18" s="3" t="s">
        <v>469</v>
      </c>
    </row>
    <row r="19" spans="1:8" ht="12.75">
      <c r="A19" s="1"/>
      <c r="B19" s="18" t="s">
        <v>208</v>
      </c>
      <c r="C19" s="142">
        <v>50000000</v>
      </c>
      <c r="D19" s="142">
        <v>0</v>
      </c>
      <c r="E19" s="142">
        <f>5852025+1373525</f>
        <v>7225550</v>
      </c>
      <c r="F19" s="178">
        <f>D19+E19</f>
        <v>7225550</v>
      </c>
      <c r="G19" s="19">
        <f>IF(C19=0,0,F19/C19*100)</f>
        <v>14.4511</v>
      </c>
      <c r="H19" s="17"/>
    </row>
    <row r="20" spans="1:8" ht="12.75">
      <c r="A20" s="1"/>
      <c r="B20" s="18" t="s">
        <v>219</v>
      </c>
      <c r="C20" s="142">
        <v>10000000</v>
      </c>
      <c r="D20" s="142">
        <v>0</v>
      </c>
      <c r="E20" s="142">
        <f>40000+40000</f>
        <v>80000</v>
      </c>
      <c r="F20" s="178">
        <f>D20+E20</f>
        <v>80000</v>
      </c>
      <c r="G20" s="19">
        <f>IF(C20=0,0,F20/C20*100)</f>
        <v>0.8</v>
      </c>
      <c r="H20" s="17"/>
    </row>
    <row r="21" spans="1:8" ht="13.5" thickBot="1">
      <c r="A21" s="1"/>
      <c r="B21" s="18" t="s">
        <v>220</v>
      </c>
      <c r="C21" s="142">
        <v>0</v>
      </c>
      <c r="D21" s="142">
        <v>0</v>
      </c>
      <c r="E21" s="142">
        <v>0</v>
      </c>
      <c r="F21" s="178">
        <f>D21+E21</f>
        <v>0</v>
      </c>
      <c r="G21" s="29">
        <f>IF(C21=0,0,F21/C21*100)</f>
        <v>0</v>
      </c>
      <c r="H21" s="17"/>
    </row>
    <row r="22" spans="1:8" ht="13.5" thickBot="1">
      <c r="A22" s="1"/>
      <c r="B22" s="30" t="s">
        <v>222</v>
      </c>
      <c r="C22" s="23">
        <f>SUM(C18:C21)</f>
        <v>258500000</v>
      </c>
      <c r="D22" s="23">
        <f>SUM(D18:D21)</f>
        <v>0</v>
      </c>
      <c r="E22" s="23">
        <f>SUM(E18:E21)</f>
        <v>63161636</v>
      </c>
      <c r="F22" s="181">
        <f>SUM(F18:F21)</f>
        <v>63161636</v>
      </c>
      <c r="G22" s="24">
        <f>IF(C22=0,0,F22/C22*100)</f>
        <v>24.43390174081238</v>
      </c>
      <c r="H22" s="25"/>
    </row>
    <row r="23" spans="1:8" ht="12.75">
      <c r="A23" s="1"/>
      <c r="B23" s="82" t="s">
        <v>209</v>
      </c>
      <c r="C23" s="31"/>
      <c r="D23" s="31"/>
      <c r="E23" s="31"/>
      <c r="F23" s="178"/>
      <c r="G23" s="16"/>
      <c r="H23" s="17"/>
    </row>
    <row r="24" spans="1:8" ht="12.75">
      <c r="A24" s="1"/>
      <c r="B24" s="64" t="s">
        <v>210</v>
      </c>
      <c r="C24" s="142">
        <f>30360000+3000000</f>
        <v>33360000</v>
      </c>
      <c r="D24" s="142">
        <v>0</v>
      </c>
      <c r="E24" s="142">
        <f>60000+4136110</f>
        <v>4196110</v>
      </c>
      <c r="F24" s="178">
        <f>D24+E24</f>
        <v>4196110</v>
      </c>
      <c r="G24" s="19">
        <f aca="true" t="shared" si="2" ref="G24:G35">IF(C24=0,0,F24/C24*100)</f>
        <v>12.578267386091127</v>
      </c>
      <c r="H24" s="17"/>
    </row>
    <row r="25" spans="1:8" ht="12.75">
      <c r="A25" s="1"/>
      <c r="B25" s="64" t="s">
        <v>211</v>
      </c>
      <c r="C25" s="142">
        <v>24000000</v>
      </c>
      <c r="D25" s="142">
        <v>0</v>
      </c>
      <c r="E25" s="142">
        <f>2827000+30000+3050000+7000</f>
        <v>5914000</v>
      </c>
      <c r="F25" s="178">
        <f>D25+E25</f>
        <v>5914000</v>
      </c>
      <c r="G25" s="19">
        <f t="shared" si="2"/>
        <v>24.641666666666666</v>
      </c>
      <c r="H25" s="17"/>
    </row>
    <row r="26" spans="1:9" ht="12.75">
      <c r="A26" s="1"/>
      <c r="B26" s="18" t="s">
        <v>212</v>
      </c>
      <c r="C26" s="142">
        <f>108100200+1000000+10000000+8000000+14208000+300000</f>
        <v>141608200</v>
      </c>
      <c r="D26" s="142">
        <v>0</v>
      </c>
      <c r="E26" s="142">
        <f>165000+14094870+3427000+2772000+2600000+3698000</f>
        <v>26756870</v>
      </c>
      <c r="F26" s="178">
        <f>D26+E26</f>
        <v>26756870</v>
      </c>
      <c r="G26" s="19">
        <f t="shared" si="2"/>
        <v>18.895000430766014</v>
      </c>
      <c r="H26" s="17"/>
      <c r="I26" s="3" t="s">
        <v>470</v>
      </c>
    </row>
    <row r="27" spans="1:11" ht="12.75">
      <c r="A27" s="1"/>
      <c r="B27" s="119" t="s">
        <v>213</v>
      </c>
      <c r="C27" s="143">
        <v>0</v>
      </c>
      <c r="D27" s="143">
        <v>0</v>
      </c>
      <c r="E27" s="143">
        <v>0</v>
      </c>
      <c r="F27" s="182">
        <f>D27+E27</f>
        <v>0</v>
      </c>
      <c r="G27" s="120">
        <f t="shared" si="2"/>
        <v>0</v>
      </c>
      <c r="H27" s="17"/>
      <c r="K27" s="3"/>
    </row>
    <row r="28" spans="1:11" ht="13.5" thickBot="1">
      <c r="A28" s="1"/>
      <c r="B28" s="119" t="s">
        <v>214</v>
      </c>
      <c r="C28" s="143">
        <f>138180000+10000000</f>
        <v>148180000</v>
      </c>
      <c r="D28" s="143">
        <v>0</v>
      </c>
      <c r="E28" s="143">
        <f>42580000+310420</f>
        <v>42890420</v>
      </c>
      <c r="F28" s="182">
        <f>D28+E28</f>
        <v>42890420</v>
      </c>
      <c r="G28" s="121">
        <f t="shared" si="2"/>
        <v>28.94481036577136</v>
      </c>
      <c r="H28" s="17"/>
      <c r="K28" s="3"/>
    </row>
    <row r="29" spans="1:11" ht="13.5" thickBot="1">
      <c r="A29" s="1"/>
      <c r="B29" s="30" t="s">
        <v>223</v>
      </c>
      <c r="C29" s="23">
        <f>SUM(C24:C26)</f>
        <v>198968200</v>
      </c>
      <c r="D29" s="23">
        <f>SUM(D24:D26)</f>
        <v>0</v>
      </c>
      <c r="E29" s="23">
        <f>SUM(E24:E26)</f>
        <v>36866980</v>
      </c>
      <c r="F29" s="181">
        <f>SUM(F24:F26)</f>
        <v>36866980</v>
      </c>
      <c r="G29" s="24">
        <f t="shared" si="2"/>
        <v>18.529081531621635</v>
      </c>
      <c r="H29" s="25"/>
      <c r="K29" s="3"/>
    </row>
    <row r="30" spans="1:11" ht="12.75">
      <c r="A30" s="1"/>
      <c r="B30" s="81" t="s">
        <v>225</v>
      </c>
      <c r="C30" s="31"/>
      <c r="D30" s="31"/>
      <c r="E30" s="31"/>
      <c r="F30" s="178"/>
      <c r="G30" s="16">
        <f t="shared" si="2"/>
        <v>0</v>
      </c>
      <c r="H30" s="17"/>
      <c r="K30" s="3"/>
    </row>
    <row r="31" spans="1:15" ht="12.75">
      <c r="A31" s="1"/>
      <c r="B31" s="73" t="s">
        <v>205</v>
      </c>
      <c r="C31" s="142">
        <v>6000000</v>
      </c>
      <c r="D31" s="142">
        <v>0</v>
      </c>
      <c r="E31" s="142">
        <f>1252000+50000</f>
        <v>1302000</v>
      </c>
      <c r="F31" s="178">
        <f>D31+E31</f>
        <v>1302000</v>
      </c>
      <c r="G31" s="19">
        <f t="shared" si="2"/>
        <v>21.7</v>
      </c>
      <c r="H31" s="17"/>
      <c r="I31" s="76"/>
      <c r="J31" s="76"/>
      <c r="K31" s="76"/>
      <c r="L31" s="76"/>
      <c r="M31" s="76"/>
      <c r="N31" s="76"/>
      <c r="O31" s="76"/>
    </row>
    <row r="32" spans="1:15" ht="12.75">
      <c r="A32" s="1"/>
      <c r="B32" s="73" t="s">
        <v>215</v>
      </c>
      <c r="C32" s="142">
        <f>4950000+1200000+4400000+600000+8000000+30000000+1000000+842185000+12140000+7200000</f>
        <v>911675000</v>
      </c>
      <c r="D32" s="142">
        <v>0</v>
      </c>
      <c r="E32" s="142">
        <f>337000+460000+6851000+3394075+32169572</f>
        <v>43211647</v>
      </c>
      <c r="F32" s="178">
        <f>D32+E32</f>
        <v>43211647</v>
      </c>
      <c r="G32" s="19">
        <f t="shared" si="2"/>
        <v>4.739808265006718</v>
      </c>
      <c r="H32" s="17"/>
      <c r="I32" s="76"/>
      <c r="J32" s="76"/>
      <c r="K32" s="76"/>
      <c r="L32" s="76"/>
      <c r="M32" s="76"/>
      <c r="N32" s="76"/>
      <c r="O32" s="76"/>
    </row>
    <row r="33" spans="1:15" ht="13.5" thickBot="1">
      <c r="A33" s="1"/>
      <c r="B33" s="20" t="s">
        <v>32</v>
      </c>
      <c r="C33" s="142">
        <v>36392000</v>
      </c>
      <c r="D33" s="142">
        <v>0</v>
      </c>
      <c r="E33" s="142">
        <v>7128755</v>
      </c>
      <c r="F33" s="178">
        <f>D33+E33</f>
        <v>7128755</v>
      </c>
      <c r="G33" s="21">
        <f t="shared" si="2"/>
        <v>19.58879698834909</v>
      </c>
      <c r="H33" s="17"/>
      <c r="I33" s="78"/>
      <c r="J33" s="77"/>
      <c r="K33" s="80"/>
      <c r="L33" s="80"/>
      <c r="M33" s="80"/>
      <c r="N33" s="79"/>
      <c r="O33" s="76"/>
    </row>
    <row r="34" spans="1:15" ht="13.5" thickBot="1">
      <c r="A34" s="1"/>
      <c r="B34" s="32" t="s">
        <v>224</v>
      </c>
      <c r="C34" s="23">
        <f>SUM(C31:C33)</f>
        <v>954067000</v>
      </c>
      <c r="D34" s="23">
        <f>SUM(D31:D33)</f>
        <v>0</v>
      </c>
      <c r="E34" s="23">
        <f>SUM(E31:E33)</f>
        <v>51642402</v>
      </c>
      <c r="F34" s="23">
        <f>SUM(F31:F33)</f>
        <v>51642402</v>
      </c>
      <c r="G34" s="24">
        <f t="shared" si="2"/>
        <v>5.412869536416206</v>
      </c>
      <c r="H34" s="25"/>
      <c r="I34" s="78"/>
      <c r="J34" s="77"/>
      <c r="K34" s="80"/>
      <c r="L34" s="80"/>
      <c r="M34" s="80"/>
      <c r="N34" s="79"/>
      <c r="O34" s="76"/>
    </row>
    <row r="35" spans="1:15" ht="13.5" thickBot="1">
      <c r="A35" s="1"/>
      <c r="B35" s="30" t="s">
        <v>33</v>
      </c>
      <c r="C35" s="23">
        <f>C16+C22+C29+C34</f>
        <v>2139585200</v>
      </c>
      <c r="D35" s="23">
        <f>D16+D22+D29+D34</f>
        <v>0</v>
      </c>
      <c r="E35" s="23">
        <f>E16+E22+E29+E34</f>
        <v>246866607</v>
      </c>
      <c r="F35" s="23">
        <f>F16+F22+F29+F34</f>
        <v>246866607</v>
      </c>
      <c r="G35" s="24">
        <f t="shared" si="2"/>
        <v>11.53805919951213</v>
      </c>
      <c r="H35" s="25"/>
      <c r="I35" s="78">
        <f>C35+C28</f>
        <v>2287765200</v>
      </c>
      <c r="J35" s="77"/>
      <c r="K35" s="80"/>
      <c r="L35" s="80"/>
      <c r="M35" s="80"/>
      <c r="N35" s="79"/>
      <c r="O35" s="76"/>
    </row>
    <row r="36" spans="1:15" ht="12.75">
      <c r="A36" s="1"/>
      <c r="B36" s="7"/>
      <c r="C36" s="5"/>
      <c r="D36" s="5"/>
      <c r="E36" s="5"/>
      <c r="F36" s="5"/>
      <c r="G36" s="6"/>
      <c r="H36" s="28"/>
      <c r="I36" s="78">
        <f>F35+F28</f>
        <v>289757027</v>
      </c>
      <c r="J36" s="77"/>
      <c r="K36" s="80"/>
      <c r="L36" s="80"/>
      <c r="M36" s="80"/>
      <c r="N36" s="79"/>
      <c r="O36" s="76"/>
    </row>
    <row r="37" spans="9:15" ht="13.5" thickBot="1">
      <c r="I37" s="78"/>
      <c r="J37" s="77"/>
      <c r="K37" s="80"/>
      <c r="L37" s="80"/>
      <c r="M37" s="80"/>
      <c r="N37" s="79"/>
      <c r="O37" s="76"/>
    </row>
    <row r="38" spans="2:15" ht="54.75" customHeight="1" thickBot="1">
      <c r="B38" s="96" t="s">
        <v>226</v>
      </c>
      <c r="C38" s="97"/>
      <c r="D38" s="97" t="s">
        <v>227</v>
      </c>
      <c r="E38" s="97" t="s">
        <v>228</v>
      </c>
      <c r="F38" s="97" t="s">
        <v>229</v>
      </c>
      <c r="G38" s="98" t="s">
        <v>232</v>
      </c>
      <c r="I38" s="78"/>
      <c r="J38" s="76"/>
      <c r="K38" s="76"/>
      <c r="L38" s="76"/>
      <c r="M38" s="76"/>
      <c r="N38" s="76"/>
      <c r="O38" s="76"/>
    </row>
    <row r="39" spans="2:15" ht="13.5" thickBot="1">
      <c r="B39" s="201" t="s">
        <v>352</v>
      </c>
      <c r="C39" s="177"/>
      <c r="D39" s="144">
        <v>0</v>
      </c>
      <c r="E39" s="144">
        <v>0</v>
      </c>
      <c r="F39" s="144">
        <v>3732456</v>
      </c>
      <c r="G39" s="84">
        <f aca="true" t="shared" si="3" ref="G39:G48">F39-E39</f>
        <v>3732456</v>
      </c>
      <c r="I39" s="76"/>
      <c r="J39" s="76"/>
      <c r="K39" s="76"/>
      <c r="L39" s="76"/>
      <c r="M39" s="76"/>
      <c r="N39" s="76"/>
      <c r="O39" s="76"/>
    </row>
    <row r="40" spans="2:9" ht="13.5" thickBot="1">
      <c r="B40" s="200" t="s">
        <v>461</v>
      </c>
      <c r="C40" s="178"/>
      <c r="D40" s="144">
        <v>2573169.86</v>
      </c>
      <c r="E40" s="144">
        <v>2573169.86</v>
      </c>
      <c r="F40" s="142">
        <v>3987233</v>
      </c>
      <c r="G40" s="89">
        <f t="shared" si="3"/>
        <v>1414063.1400000001</v>
      </c>
      <c r="I40" s="69"/>
    </row>
    <row r="41" spans="2:15" ht="13.5" thickBot="1">
      <c r="B41" s="199" t="s">
        <v>354</v>
      </c>
      <c r="C41" s="179"/>
      <c r="D41" s="144">
        <v>7075299.14</v>
      </c>
      <c r="E41" s="144">
        <v>7075299.14</v>
      </c>
      <c r="F41" s="145">
        <v>3817924</v>
      </c>
      <c r="G41" s="89">
        <f t="shared" si="3"/>
        <v>-3257375.1399999997</v>
      </c>
      <c r="I41" s="76"/>
      <c r="J41" s="76"/>
      <c r="K41" s="76"/>
      <c r="L41" s="76"/>
      <c r="M41" s="76"/>
      <c r="N41" s="76"/>
      <c r="O41" s="76"/>
    </row>
    <row r="42" spans="2:7" ht="13.5" thickBot="1">
      <c r="B42" s="199" t="s">
        <v>356</v>
      </c>
      <c r="C42" s="178"/>
      <c r="D42" s="144">
        <v>66651766.21</v>
      </c>
      <c r="E42" s="144">
        <v>66651766.21</v>
      </c>
      <c r="F42" s="142">
        <v>264613825</v>
      </c>
      <c r="G42" s="89">
        <f t="shared" si="3"/>
        <v>197962058.79</v>
      </c>
    </row>
    <row r="43" spans="2:7" ht="13.5" thickBot="1">
      <c r="B43" s="199" t="s">
        <v>231</v>
      </c>
      <c r="C43" s="178"/>
      <c r="D43" s="144">
        <v>95520258</v>
      </c>
      <c r="E43" s="144">
        <v>95520258</v>
      </c>
      <c r="F43" s="142">
        <v>808935224</v>
      </c>
      <c r="G43" s="89">
        <f t="shared" si="3"/>
        <v>713414966</v>
      </c>
    </row>
    <row r="44" spans="2:7" ht="13.5" thickBot="1">
      <c r="B44" s="199" t="s">
        <v>355</v>
      </c>
      <c r="C44" s="178"/>
      <c r="D44" s="144">
        <v>405925828.02</v>
      </c>
      <c r="E44" s="144">
        <v>405925828.02</v>
      </c>
      <c r="F44" s="142">
        <v>48128169</v>
      </c>
      <c r="G44" s="89">
        <f t="shared" si="3"/>
        <v>-357797659.02</v>
      </c>
    </row>
    <row r="45" spans="2:7" ht="13.5" thickBot="1">
      <c r="B45" s="199" t="s">
        <v>430</v>
      </c>
      <c r="C45" s="178"/>
      <c r="D45" s="144">
        <v>32551578.47</v>
      </c>
      <c r="E45" s="144">
        <v>32551578.47</v>
      </c>
      <c r="F45" s="142">
        <v>12005276</v>
      </c>
      <c r="G45" s="89">
        <f t="shared" si="3"/>
        <v>-20546302.47</v>
      </c>
    </row>
    <row r="46" spans="2:7" ht="12.75">
      <c r="B46" s="199" t="s">
        <v>433</v>
      </c>
      <c r="C46" s="178"/>
      <c r="D46" s="144">
        <v>73274.5</v>
      </c>
      <c r="E46" s="144">
        <v>73274.5</v>
      </c>
      <c r="F46" s="142">
        <v>4303739</v>
      </c>
      <c r="G46" s="89">
        <f t="shared" si="3"/>
        <v>4230464.5</v>
      </c>
    </row>
    <row r="47" spans="2:7" ht="12.75">
      <c r="B47" s="199" t="s">
        <v>432</v>
      </c>
      <c r="C47" s="178"/>
      <c r="D47" s="142">
        <v>6951667.96</v>
      </c>
      <c r="E47" s="142">
        <v>6951667.96</v>
      </c>
      <c r="F47" s="142">
        <v>2700732</v>
      </c>
      <c r="G47" s="89">
        <f t="shared" si="3"/>
        <v>-4250935.96</v>
      </c>
    </row>
    <row r="48" spans="2:7" ht="13.5" thickBot="1">
      <c r="B48" s="41" t="s">
        <v>230</v>
      </c>
      <c r="C48" s="176"/>
      <c r="D48" s="42">
        <f>SUM(D39:D47)</f>
        <v>617322842.1600001</v>
      </c>
      <c r="E48" s="42">
        <f>SUM(E39:E47)</f>
        <v>617322842.1600001</v>
      </c>
      <c r="F48" s="42">
        <f>SUM(F39:F47)</f>
        <v>1152224578</v>
      </c>
      <c r="G48" s="99">
        <f t="shared" si="3"/>
        <v>534901735.8399999</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K33:N37 C10:G35 C39:F47">
      <formula1>0</formula1>
    </dataValidation>
  </dataValidations>
  <printOptions horizontalCentered="1"/>
  <pageMargins left="0.75" right="0.75" top="1" bottom="1" header="0.5" footer="0.5"/>
  <pageSetup fitToHeight="2" horizontalDpi="1200" verticalDpi="1200" orientation="landscape" paperSize="9" scale="92" r:id="rId1"/>
  <rowBreaks count="1" manualBreakCount="1">
    <brk id="36" max="6" man="1"/>
  </rowBreaks>
  <ignoredErrors>
    <ignoredError sqref="E29:F29 C29" formulaRange="1"/>
  </ignoredErrors>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7">
      <selection activeCell="D42" sqref="D42"/>
    </sheetView>
  </sheetViews>
  <sheetFormatPr defaultColWidth="9.140625" defaultRowHeight="12.75"/>
  <cols>
    <col min="1" max="1" width="3.8515625" style="3" customWidth="1"/>
    <col min="2" max="2" width="47.8515625" style="3" bestFit="1"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Lindi Municipal Council (Lindi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5" t="s">
        <v>233</v>
      </c>
      <c r="C6" s="237" t="s">
        <v>0</v>
      </c>
      <c r="D6" s="241" t="s">
        <v>1</v>
      </c>
      <c r="E6" s="242"/>
      <c r="F6" s="243"/>
      <c r="G6" s="239" t="s">
        <v>2</v>
      </c>
      <c r="H6" s="8"/>
      <c r="I6" s="5"/>
    </row>
    <row r="7" spans="1:9" ht="40.5" customHeight="1" thickBot="1">
      <c r="A7" s="1"/>
      <c r="B7" s="236"/>
      <c r="C7" s="238"/>
      <c r="D7" s="174" t="s">
        <v>323</v>
      </c>
      <c r="E7" s="173" t="s">
        <v>3</v>
      </c>
      <c r="F7" s="174" t="s">
        <v>324</v>
      </c>
      <c r="G7" s="240"/>
      <c r="H7" s="9"/>
      <c r="I7" s="5"/>
    </row>
    <row r="8" spans="1:9" ht="13.5" thickBot="1">
      <c r="A8" s="1"/>
      <c r="B8" s="10"/>
      <c r="C8" s="11" t="s">
        <v>29</v>
      </c>
      <c r="D8" s="11" t="s">
        <v>5</v>
      </c>
      <c r="E8" s="11" t="s">
        <v>30</v>
      </c>
      <c r="F8" s="12" t="s">
        <v>7</v>
      </c>
      <c r="G8" s="12" t="s">
        <v>19</v>
      </c>
      <c r="H8" s="13"/>
      <c r="I8" s="5"/>
    </row>
    <row r="9" spans="1:12" ht="13.5" thickBot="1">
      <c r="A9" s="1"/>
      <c r="B9" s="22" t="s">
        <v>34</v>
      </c>
      <c r="C9" s="26"/>
      <c r="D9" s="26"/>
      <c r="E9" s="26"/>
      <c r="F9" s="26"/>
      <c r="G9" s="27"/>
      <c r="H9" s="17"/>
      <c r="J9" s="69"/>
      <c r="K9" s="69"/>
      <c r="L9" s="69"/>
    </row>
    <row r="10" spans="1:12" ht="12.75">
      <c r="A10" s="1"/>
      <c r="B10" s="137" t="s">
        <v>35</v>
      </c>
      <c r="C10" s="138"/>
      <c r="D10" s="138"/>
      <c r="E10" s="138"/>
      <c r="F10" s="138"/>
      <c r="G10" s="139"/>
      <c r="H10" s="17"/>
      <c r="J10" s="69"/>
      <c r="K10" s="69"/>
      <c r="L10" s="69"/>
    </row>
    <row r="11" spans="1:12" ht="12.75">
      <c r="A11" s="1"/>
      <c r="B11" s="14" t="s">
        <v>268</v>
      </c>
      <c r="C11" s="142">
        <v>6492656800</v>
      </c>
      <c r="D11" s="142">
        <v>0</v>
      </c>
      <c r="E11" s="142">
        <v>814144000</v>
      </c>
      <c r="F11" s="178">
        <f aca="true" t="shared" si="0" ref="F11:F24">D11+E11</f>
        <v>814144000</v>
      </c>
      <c r="G11" s="16">
        <f aca="true" t="shared" si="1" ref="G11:G25">IF(C11=0,0,F11/C11*100)</f>
        <v>12.539458423245165</v>
      </c>
      <c r="H11" s="17"/>
      <c r="J11" s="69"/>
      <c r="K11" s="69"/>
      <c r="L11" s="69"/>
    </row>
    <row r="12" spans="1:12" ht="12.75">
      <c r="A12" s="1"/>
      <c r="B12" s="14" t="s">
        <v>269</v>
      </c>
      <c r="C12" s="142">
        <v>323593999</v>
      </c>
      <c r="D12" s="142">
        <v>0</v>
      </c>
      <c r="E12" s="142">
        <v>73232600</v>
      </c>
      <c r="F12" s="178">
        <f t="shared" si="0"/>
        <v>73232600</v>
      </c>
      <c r="G12" s="16">
        <f t="shared" si="1"/>
        <v>22.63101300589941</v>
      </c>
      <c r="H12" s="17"/>
      <c r="J12" s="69"/>
      <c r="K12" s="69"/>
      <c r="L12" s="69"/>
    </row>
    <row r="13" spans="1:12" ht="12.75">
      <c r="A13" s="1"/>
      <c r="B13" s="14" t="s">
        <v>279</v>
      </c>
      <c r="C13" s="142">
        <v>562989000</v>
      </c>
      <c r="D13" s="142">
        <v>0</v>
      </c>
      <c r="E13" s="142">
        <v>508561500</v>
      </c>
      <c r="F13" s="178">
        <f t="shared" si="0"/>
        <v>508561500</v>
      </c>
      <c r="G13" s="16">
        <f>IF(C13=0,0,F13/C13*100)</f>
        <v>90.33240436314031</v>
      </c>
      <c r="H13" s="17"/>
      <c r="J13" s="69"/>
      <c r="K13" s="69"/>
      <c r="L13" s="69"/>
    </row>
    <row r="14" spans="1:12" ht="12.75">
      <c r="A14" s="1"/>
      <c r="B14" s="14" t="s">
        <v>269</v>
      </c>
      <c r="C14" s="142">
        <v>358483000</v>
      </c>
      <c r="D14" s="142">
        <v>0</v>
      </c>
      <c r="E14" s="142">
        <v>0</v>
      </c>
      <c r="F14" s="178">
        <f t="shared" si="0"/>
        <v>0</v>
      </c>
      <c r="G14" s="16">
        <f>IF(C14=0,0,F14/C14*100)</f>
        <v>0</v>
      </c>
      <c r="H14" s="17"/>
      <c r="J14" s="69"/>
      <c r="K14" s="69"/>
      <c r="L14" s="69"/>
    </row>
    <row r="15" spans="1:12" ht="12.75">
      <c r="A15" s="1"/>
      <c r="B15" s="18" t="s">
        <v>270</v>
      </c>
      <c r="C15" s="142">
        <v>1887716000</v>
      </c>
      <c r="D15" s="142">
        <v>0</v>
      </c>
      <c r="E15" s="142">
        <v>312577000</v>
      </c>
      <c r="F15" s="178">
        <f t="shared" si="0"/>
        <v>312577000</v>
      </c>
      <c r="G15" s="16">
        <f t="shared" si="1"/>
        <v>16.558475957188477</v>
      </c>
      <c r="H15" s="17"/>
      <c r="J15" s="69"/>
      <c r="K15" s="69"/>
      <c r="L15" s="69"/>
    </row>
    <row r="16" spans="1:12" ht="12.75">
      <c r="A16" s="1"/>
      <c r="B16" s="14" t="s">
        <v>269</v>
      </c>
      <c r="C16" s="142">
        <v>78546000</v>
      </c>
      <c r="D16" s="142">
        <v>0</v>
      </c>
      <c r="E16" s="142">
        <v>5382000</v>
      </c>
      <c r="F16" s="178">
        <f t="shared" si="0"/>
        <v>5382000</v>
      </c>
      <c r="G16" s="16">
        <f t="shared" si="1"/>
        <v>6.852035749751738</v>
      </c>
      <c r="H16" s="17"/>
      <c r="J16" s="69"/>
      <c r="K16" s="69"/>
      <c r="L16" s="69"/>
    </row>
    <row r="17" spans="1:12" ht="12.75">
      <c r="A17" s="1"/>
      <c r="B17" s="18" t="s">
        <v>271</v>
      </c>
      <c r="C17" s="142">
        <v>0</v>
      </c>
      <c r="D17" s="142">
        <v>0</v>
      </c>
      <c r="E17" s="142">
        <v>0</v>
      </c>
      <c r="F17" s="178">
        <f t="shared" si="0"/>
        <v>0</v>
      </c>
      <c r="G17" s="16">
        <f t="shared" si="1"/>
        <v>0</v>
      </c>
      <c r="H17" s="17"/>
      <c r="J17" s="69"/>
      <c r="K17" s="69"/>
      <c r="L17" s="69"/>
    </row>
    <row r="18" spans="1:12" ht="12.75">
      <c r="A18" s="1"/>
      <c r="B18" s="14" t="s">
        <v>269</v>
      </c>
      <c r="C18" s="142">
        <f>9903500+3903500</f>
        <v>13807000</v>
      </c>
      <c r="D18" s="142">
        <v>0</v>
      </c>
      <c r="E18" s="142">
        <v>0</v>
      </c>
      <c r="F18" s="178">
        <f t="shared" si="0"/>
        <v>0</v>
      </c>
      <c r="G18" s="16">
        <f t="shared" si="1"/>
        <v>0</v>
      </c>
      <c r="H18" s="17"/>
      <c r="J18" s="69"/>
      <c r="K18" s="69"/>
      <c r="L18" s="69"/>
    </row>
    <row r="19" spans="1:12" ht="12.75">
      <c r="A19" s="1"/>
      <c r="B19" s="18" t="s">
        <v>272</v>
      </c>
      <c r="C19" s="142">
        <v>147072000</v>
      </c>
      <c r="D19" s="142">
        <v>0</v>
      </c>
      <c r="E19" s="142">
        <v>54582000</v>
      </c>
      <c r="F19" s="178">
        <f t="shared" si="0"/>
        <v>54582000</v>
      </c>
      <c r="G19" s="16">
        <f t="shared" si="1"/>
        <v>37.112434725848566</v>
      </c>
      <c r="H19" s="17"/>
      <c r="J19" s="69"/>
      <c r="K19" s="69"/>
      <c r="L19" s="69"/>
    </row>
    <row r="20" spans="1:12" ht="12.75">
      <c r="A20" s="1"/>
      <c r="B20" s="14" t="s">
        <v>269</v>
      </c>
      <c r="C20" s="142">
        <v>16584000</v>
      </c>
      <c r="D20" s="142">
        <v>0</v>
      </c>
      <c r="E20" s="142">
        <v>0</v>
      </c>
      <c r="F20" s="178">
        <f t="shared" si="0"/>
        <v>0</v>
      </c>
      <c r="G20" s="16">
        <f t="shared" si="1"/>
        <v>0</v>
      </c>
      <c r="H20" s="17"/>
      <c r="J20" s="69"/>
      <c r="K20" s="69"/>
      <c r="L20" s="69"/>
    </row>
    <row r="21" spans="1:12" ht="12.75">
      <c r="A21" s="1"/>
      <c r="B21" s="18" t="s">
        <v>273</v>
      </c>
      <c r="C21" s="142">
        <v>46965000</v>
      </c>
      <c r="D21" s="142">
        <v>0</v>
      </c>
      <c r="E21" s="142">
        <v>19425000</v>
      </c>
      <c r="F21" s="178">
        <f t="shared" si="0"/>
        <v>19425000</v>
      </c>
      <c r="G21" s="16">
        <f t="shared" si="1"/>
        <v>41.36058767167039</v>
      </c>
      <c r="H21" s="17"/>
      <c r="J21" s="69"/>
      <c r="K21" s="69"/>
      <c r="L21" s="69"/>
    </row>
    <row r="22" spans="1:12" ht="12.75">
      <c r="A22" s="1"/>
      <c r="B22" s="14" t="s">
        <v>269</v>
      </c>
      <c r="C22" s="142">
        <v>6709000</v>
      </c>
      <c r="D22" s="142">
        <v>0</v>
      </c>
      <c r="E22" s="142">
        <v>0</v>
      </c>
      <c r="F22" s="178">
        <f t="shared" si="0"/>
        <v>0</v>
      </c>
      <c r="G22" s="16">
        <f t="shared" si="1"/>
        <v>0</v>
      </c>
      <c r="H22" s="17"/>
      <c r="J22" s="69"/>
      <c r="K22" s="69"/>
      <c r="L22" s="69"/>
    </row>
    <row r="23" spans="1:12" ht="12.75">
      <c r="A23" s="1"/>
      <c r="B23" s="18" t="s">
        <v>274</v>
      </c>
      <c r="C23" s="142">
        <v>1985043000</v>
      </c>
      <c r="D23" s="142">
        <v>0</v>
      </c>
      <c r="E23" s="142">
        <v>465711000</v>
      </c>
      <c r="F23" s="178">
        <f t="shared" si="0"/>
        <v>465711000</v>
      </c>
      <c r="G23" s="16">
        <f t="shared" si="1"/>
        <v>23.461003111771383</v>
      </c>
      <c r="H23" s="17"/>
      <c r="J23" s="69"/>
      <c r="K23" s="69"/>
      <c r="L23" s="69"/>
    </row>
    <row r="24" spans="1:12" ht="13.5" thickBot="1">
      <c r="A24" s="1"/>
      <c r="B24" s="140" t="s">
        <v>269</v>
      </c>
      <c r="C24" s="146">
        <v>89184999.92999887</v>
      </c>
      <c r="D24" s="142">
        <v>0</v>
      </c>
      <c r="E24" s="142">
        <v>0</v>
      </c>
      <c r="F24" s="180">
        <f t="shared" si="0"/>
        <v>0</v>
      </c>
      <c r="G24" s="123">
        <f t="shared" si="1"/>
        <v>0</v>
      </c>
      <c r="H24" s="17"/>
      <c r="J24" s="69"/>
      <c r="K24" s="69"/>
      <c r="L24" s="69"/>
    </row>
    <row r="25" spans="1:12" ht="13.5" thickBot="1">
      <c r="A25" s="1"/>
      <c r="B25" s="30" t="s">
        <v>36</v>
      </c>
      <c r="C25" s="23">
        <f>SUM(C11:C24)</f>
        <v>12009349798.929998</v>
      </c>
      <c r="D25" s="23">
        <f>SUM(D11:D24)</f>
        <v>0</v>
      </c>
      <c r="E25" s="23">
        <f>SUM(E11:E24)</f>
        <v>2253615100</v>
      </c>
      <c r="F25" s="181">
        <f>SUM(F11:F24)</f>
        <v>2253615100</v>
      </c>
      <c r="G25" s="24">
        <f t="shared" si="1"/>
        <v>18.7655046920258</v>
      </c>
      <c r="H25" s="25"/>
      <c r="J25" s="69"/>
      <c r="K25" s="69"/>
      <c r="L25" s="69"/>
    </row>
    <row r="26" spans="1:12" ht="12.75">
      <c r="A26" s="1"/>
      <c r="B26" s="49" t="s">
        <v>61</v>
      </c>
      <c r="C26" s="31"/>
      <c r="D26" s="31"/>
      <c r="E26" s="31"/>
      <c r="F26" s="178"/>
      <c r="G26" s="16"/>
      <c r="H26" s="17"/>
      <c r="J26" s="69"/>
      <c r="K26" s="69"/>
      <c r="L26" s="69"/>
    </row>
    <row r="27" spans="1:12" ht="12.75">
      <c r="A27" s="1"/>
      <c r="B27" s="18" t="s">
        <v>267</v>
      </c>
      <c r="C27" s="142"/>
      <c r="D27" s="142"/>
      <c r="E27" s="142"/>
      <c r="F27" s="178">
        <f aca="true" t="shared" si="2" ref="F27:F33">D27+E27</f>
        <v>0</v>
      </c>
      <c r="G27" s="19">
        <f aca="true" t="shared" si="3" ref="G27:G35">IF(C27=0,0,F27/C27*100)</f>
        <v>0</v>
      </c>
      <c r="H27" s="17"/>
      <c r="J27" s="69"/>
      <c r="K27" s="69"/>
      <c r="L27" s="69"/>
    </row>
    <row r="28" spans="1:12" ht="12.75">
      <c r="A28" s="1"/>
      <c r="B28" s="18" t="s">
        <v>280</v>
      </c>
      <c r="C28" s="142"/>
      <c r="D28" s="142"/>
      <c r="E28" s="142"/>
      <c r="F28" s="178">
        <f t="shared" si="2"/>
        <v>0</v>
      </c>
      <c r="G28" s="19">
        <f t="shared" si="3"/>
        <v>0</v>
      </c>
      <c r="H28" s="17"/>
      <c r="J28" s="69"/>
      <c r="K28" s="69"/>
      <c r="L28" s="69"/>
    </row>
    <row r="29" spans="1:12" ht="12.75">
      <c r="A29" s="1"/>
      <c r="B29" s="18" t="s">
        <v>251</v>
      </c>
      <c r="C29" s="142">
        <v>155263000</v>
      </c>
      <c r="D29" s="142"/>
      <c r="E29" s="142"/>
      <c r="F29" s="178">
        <f t="shared" si="2"/>
        <v>0</v>
      </c>
      <c r="G29" s="19">
        <f t="shared" si="3"/>
        <v>0</v>
      </c>
      <c r="H29" s="17"/>
      <c r="J29" s="69"/>
      <c r="K29" s="69"/>
      <c r="L29" s="69"/>
    </row>
    <row r="30" spans="1:12" ht="12.75">
      <c r="A30" s="1"/>
      <c r="B30" s="18" t="s">
        <v>22</v>
      </c>
      <c r="C30" s="142">
        <v>0</v>
      </c>
      <c r="D30" s="142">
        <v>0</v>
      </c>
      <c r="E30" s="142">
        <v>0</v>
      </c>
      <c r="F30" s="178">
        <f t="shared" si="2"/>
        <v>0</v>
      </c>
      <c r="G30" s="19">
        <f t="shared" si="3"/>
        <v>0</v>
      </c>
      <c r="H30" s="17"/>
      <c r="J30" s="69"/>
      <c r="K30" s="69"/>
      <c r="L30" s="69"/>
    </row>
    <row r="31" spans="1:12" ht="12.75">
      <c r="A31" s="1"/>
      <c r="B31" s="18" t="s">
        <v>365</v>
      </c>
      <c r="C31" s="142">
        <v>0</v>
      </c>
      <c r="D31" s="142">
        <v>0</v>
      </c>
      <c r="E31" s="142">
        <v>0</v>
      </c>
      <c r="F31" s="178">
        <f t="shared" si="2"/>
        <v>0</v>
      </c>
      <c r="G31" s="19">
        <f t="shared" si="3"/>
        <v>0</v>
      </c>
      <c r="H31" s="17"/>
      <c r="J31" s="69"/>
      <c r="K31" s="69"/>
      <c r="L31" s="69"/>
    </row>
    <row r="32" spans="1:12" ht="12.75">
      <c r="A32" s="1"/>
      <c r="B32" s="20" t="s">
        <v>364</v>
      </c>
      <c r="C32" s="142">
        <v>0</v>
      </c>
      <c r="D32" s="142">
        <v>0</v>
      </c>
      <c r="E32" s="142">
        <v>0</v>
      </c>
      <c r="F32" s="178">
        <f t="shared" si="2"/>
        <v>0</v>
      </c>
      <c r="G32" s="21">
        <f t="shared" si="3"/>
        <v>0</v>
      </c>
      <c r="H32" s="17"/>
      <c r="J32" s="69"/>
      <c r="K32" s="69"/>
      <c r="L32" s="69"/>
    </row>
    <row r="33" spans="1:12" ht="13.5" thickBot="1">
      <c r="A33" s="1"/>
      <c r="B33" s="20" t="s">
        <v>250</v>
      </c>
      <c r="C33" s="142">
        <v>118823000</v>
      </c>
      <c r="D33" s="142">
        <v>0</v>
      </c>
      <c r="E33" s="142">
        <v>104156140</v>
      </c>
      <c r="F33" s="178">
        <f t="shared" si="2"/>
        <v>104156140</v>
      </c>
      <c r="G33" s="21">
        <f t="shared" si="3"/>
        <v>87.6565479747187</v>
      </c>
      <c r="H33" s="17"/>
      <c r="J33" s="69"/>
      <c r="K33" s="69"/>
      <c r="L33" s="69"/>
    </row>
    <row r="34" spans="1:12" ht="13.5" thickBot="1">
      <c r="A34" s="1"/>
      <c r="B34" s="30" t="s">
        <v>38</v>
      </c>
      <c r="C34" s="23">
        <f>SUM(C27:C33)</f>
        <v>274086000</v>
      </c>
      <c r="D34" s="23">
        <f>SUM(D27:D33)</f>
        <v>0</v>
      </c>
      <c r="E34" s="23">
        <f>SUM(E27:E33)</f>
        <v>104156140</v>
      </c>
      <c r="F34" s="23">
        <f>SUM(F27:F33)</f>
        <v>104156140</v>
      </c>
      <c r="G34" s="24">
        <f t="shared" si="3"/>
        <v>38.00126237750195</v>
      </c>
      <c r="H34" s="25"/>
      <c r="J34" s="69"/>
      <c r="K34" s="69"/>
      <c r="L34" s="69"/>
    </row>
    <row r="35" spans="1:12" ht="13.5" thickBot="1">
      <c r="A35" s="1"/>
      <c r="B35" s="32" t="s">
        <v>39</v>
      </c>
      <c r="C35" s="23">
        <f>C25+C34</f>
        <v>12283435798.929998</v>
      </c>
      <c r="D35" s="23">
        <f>D25+D34</f>
        <v>0</v>
      </c>
      <c r="E35" s="23">
        <f>E25+E34</f>
        <v>2357771240</v>
      </c>
      <c r="F35" s="23">
        <f>F25+F34</f>
        <v>2357771240</v>
      </c>
      <c r="G35" s="24">
        <f t="shared" si="3"/>
        <v>19.194721074745093</v>
      </c>
      <c r="H35" s="25"/>
      <c r="J35" s="69"/>
      <c r="K35" s="69"/>
      <c r="L35" s="69"/>
    </row>
    <row r="36" spans="1:12" ht="12.75">
      <c r="A36" s="1"/>
      <c r="B36" s="118"/>
      <c r="C36" s="25"/>
      <c r="D36" s="25"/>
      <c r="E36" s="25"/>
      <c r="F36" s="25"/>
      <c r="G36" s="122"/>
      <c r="H36" s="25"/>
      <c r="J36" s="69"/>
      <c r="K36" s="69"/>
      <c r="L36" s="69"/>
    </row>
    <row r="37" spans="1:12" ht="13.5" thickBot="1">
      <c r="A37" s="1"/>
      <c r="B37" s="118"/>
      <c r="C37" s="25"/>
      <c r="D37" s="25"/>
      <c r="E37" s="25"/>
      <c r="F37" s="25"/>
      <c r="G37" s="122"/>
      <c r="H37" s="25"/>
      <c r="J37" s="69"/>
      <c r="K37" s="69"/>
      <c r="L37" s="69"/>
    </row>
    <row r="38" spans="1:12" ht="13.5" thickBot="1">
      <c r="A38" s="1"/>
      <c r="B38" s="235" t="s">
        <v>233</v>
      </c>
      <c r="C38" s="237" t="s">
        <v>0</v>
      </c>
      <c r="D38" s="241" t="s">
        <v>1</v>
      </c>
      <c r="E38" s="242"/>
      <c r="F38" s="243"/>
      <c r="G38" s="239" t="s">
        <v>2</v>
      </c>
      <c r="H38" s="25"/>
      <c r="J38" s="69"/>
      <c r="K38" s="69"/>
      <c r="L38" s="69"/>
    </row>
    <row r="39" spans="1:12" ht="26.25" thickBot="1">
      <c r="A39" s="1"/>
      <c r="B39" s="236"/>
      <c r="C39" s="238"/>
      <c r="D39" s="174" t="s">
        <v>323</v>
      </c>
      <c r="E39" s="173" t="s">
        <v>3</v>
      </c>
      <c r="F39" s="174" t="s">
        <v>324</v>
      </c>
      <c r="G39" s="240"/>
      <c r="H39" s="25"/>
      <c r="J39" s="69"/>
      <c r="K39" s="69"/>
      <c r="L39" s="69"/>
    </row>
    <row r="40" spans="1:12" ht="12.75">
      <c r="A40" s="1"/>
      <c r="B40" s="202" t="s">
        <v>234</v>
      </c>
      <c r="C40" s="31"/>
      <c r="D40" s="31"/>
      <c r="E40" s="31"/>
      <c r="F40" s="31"/>
      <c r="G40" s="16"/>
      <c r="H40" s="17"/>
      <c r="J40" s="69"/>
      <c r="K40" s="69"/>
      <c r="L40" s="69"/>
    </row>
    <row r="41" spans="1:12" ht="12.75">
      <c r="A41" s="1"/>
      <c r="B41" s="18" t="s">
        <v>357</v>
      </c>
      <c r="C41" s="142">
        <v>917818000</v>
      </c>
      <c r="D41" s="142">
        <v>0</v>
      </c>
      <c r="E41" s="142">
        <v>0</v>
      </c>
      <c r="F41" s="178">
        <f aca="true" t="shared" si="4" ref="F41:F54">D41+E41</f>
        <v>0</v>
      </c>
      <c r="G41" s="19">
        <f aca="true" t="shared" si="5" ref="G41:G50">IF(C41=0,0,F41/C41*100)</f>
        <v>0</v>
      </c>
      <c r="H41" s="17"/>
      <c r="J41" s="69"/>
      <c r="K41" s="69"/>
      <c r="L41" s="69"/>
    </row>
    <row r="42" spans="1:12" ht="12.75">
      <c r="A42" s="1"/>
      <c r="B42" s="18" t="s">
        <v>358</v>
      </c>
      <c r="C42" s="142">
        <v>209004000</v>
      </c>
      <c r="D42" s="142">
        <v>0</v>
      </c>
      <c r="E42" s="142">
        <v>0</v>
      </c>
      <c r="F42" s="178">
        <f t="shared" si="4"/>
        <v>0</v>
      </c>
      <c r="G42" s="19">
        <f t="shared" si="5"/>
        <v>0</v>
      </c>
      <c r="H42" s="17"/>
      <c r="J42" s="69"/>
      <c r="K42" s="69"/>
      <c r="L42" s="69"/>
    </row>
    <row r="43" spans="1:12" ht="12.75">
      <c r="A43" s="1"/>
      <c r="B43" s="18" t="s">
        <v>359</v>
      </c>
      <c r="C43" s="142">
        <v>245131000</v>
      </c>
      <c r="D43" s="142">
        <v>0</v>
      </c>
      <c r="E43" s="142">
        <v>0</v>
      </c>
      <c r="F43" s="178">
        <f t="shared" si="4"/>
        <v>0</v>
      </c>
      <c r="G43" s="19">
        <f t="shared" si="5"/>
        <v>0</v>
      </c>
      <c r="H43" s="17"/>
      <c r="J43" s="69"/>
      <c r="K43" s="69"/>
      <c r="L43" s="69"/>
    </row>
    <row r="44" spans="1:12" ht="12.75">
      <c r="A44" s="1"/>
      <c r="B44" s="18" t="s">
        <v>360</v>
      </c>
      <c r="C44" s="142">
        <v>0</v>
      </c>
      <c r="D44" s="142">
        <v>0</v>
      </c>
      <c r="E44" s="142">
        <v>0</v>
      </c>
      <c r="F44" s="178">
        <f t="shared" si="4"/>
        <v>0</v>
      </c>
      <c r="G44" s="19">
        <f t="shared" si="5"/>
        <v>0</v>
      </c>
      <c r="H44" s="17"/>
      <c r="J44" s="69"/>
      <c r="K44" s="69"/>
      <c r="L44" s="69"/>
    </row>
    <row r="45" spans="1:12" ht="12.75">
      <c r="A45" s="1"/>
      <c r="B45" s="18" t="s">
        <v>333</v>
      </c>
      <c r="C45" s="142">
        <v>2998880000</v>
      </c>
      <c r="D45" s="142">
        <v>0</v>
      </c>
      <c r="E45" s="142">
        <v>0</v>
      </c>
      <c r="F45" s="178">
        <f t="shared" si="4"/>
        <v>0</v>
      </c>
      <c r="G45" s="19">
        <f t="shared" si="5"/>
        <v>0</v>
      </c>
      <c r="H45" s="17"/>
      <c r="J45" s="69"/>
      <c r="K45" s="69"/>
      <c r="L45" s="69"/>
    </row>
    <row r="46" spans="1:12" ht="12.75">
      <c r="A46" s="1"/>
      <c r="B46" s="18" t="s">
        <v>334</v>
      </c>
      <c r="C46" s="142">
        <v>2935770000</v>
      </c>
      <c r="D46" s="142">
        <v>0</v>
      </c>
      <c r="E46" s="142">
        <v>0</v>
      </c>
      <c r="F46" s="178">
        <f t="shared" si="4"/>
        <v>0</v>
      </c>
      <c r="G46" s="19">
        <f t="shared" si="5"/>
        <v>0</v>
      </c>
      <c r="H46" s="17"/>
      <c r="J46" s="69"/>
      <c r="K46" s="69"/>
      <c r="L46" s="69"/>
    </row>
    <row r="47" spans="1:12" ht="12.75">
      <c r="A47" s="1"/>
      <c r="B47" s="18" t="s">
        <v>361</v>
      </c>
      <c r="C47" s="142">
        <v>0</v>
      </c>
      <c r="D47" s="142">
        <v>0</v>
      </c>
      <c r="E47" s="142">
        <v>0</v>
      </c>
      <c r="F47" s="178">
        <f t="shared" si="4"/>
        <v>0</v>
      </c>
      <c r="G47" s="19">
        <f t="shared" si="5"/>
        <v>0</v>
      </c>
      <c r="H47" s="17"/>
      <c r="J47" s="69"/>
      <c r="K47" s="69"/>
      <c r="L47" s="69"/>
    </row>
    <row r="48" spans="1:12" ht="12.75">
      <c r="A48" s="1"/>
      <c r="B48" s="18" t="s">
        <v>366</v>
      </c>
      <c r="C48" s="142">
        <v>0</v>
      </c>
      <c r="D48" s="142">
        <v>0</v>
      </c>
      <c r="E48" s="142">
        <v>0</v>
      </c>
      <c r="F48" s="178">
        <f t="shared" si="4"/>
        <v>0</v>
      </c>
      <c r="G48" s="19">
        <f t="shared" si="5"/>
        <v>0</v>
      </c>
      <c r="H48" s="17"/>
      <c r="J48" s="69"/>
      <c r="K48" s="69"/>
      <c r="L48" s="69"/>
    </row>
    <row r="49" spans="1:12" ht="12.75">
      <c r="A49" s="1"/>
      <c r="B49" s="18" t="s">
        <v>15</v>
      </c>
      <c r="C49" s="142">
        <v>876266110</v>
      </c>
      <c r="D49" s="142">
        <v>0</v>
      </c>
      <c r="E49" s="142">
        <v>255974079.12</v>
      </c>
      <c r="F49" s="178">
        <f t="shared" si="4"/>
        <v>255974079.12</v>
      </c>
      <c r="G49" s="19">
        <f t="shared" si="5"/>
        <v>29.211911335929674</v>
      </c>
      <c r="H49" s="17"/>
      <c r="J49" s="69"/>
      <c r="K49" s="69"/>
      <c r="L49" s="69"/>
    </row>
    <row r="50" spans="1:12" ht="12.75">
      <c r="A50" s="1"/>
      <c r="B50" s="20" t="s">
        <v>335</v>
      </c>
      <c r="C50" s="142">
        <v>0</v>
      </c>
      <c r="D50" s="142">
        <v>0</v>
      </c>
      <c r="E50" s="142">
        <v>0</v>
      </c>
      <c r="F50" s="178">
        <f t="shared" si="4"/>
        <v>0</v>
      </c>
      <c r="G50" s="19">
        <f t="shared" si="5"/>
        <v>0</v>
      </c>
      <c r="H50" s="17"/>
      <c r="J50" s="69"/>
      <c r="K50" s="69"/>
      <c r="L50" s="69"/>
    </row>
    <row r="51" spans="1:12" ht="12.75">
      <c r="A51" s="1"/>
      <c r="B51" s="20" t="s">
        <v>431</v>
      </c>
      <c r="C51" s="142">
        <v>2917384676</v>
      </c>
      <c r="D51" s="142">
        <v>0</v>
      </c>
      <c r="E51" s="142">
        <v>1508800654</v>
      </c>
      <c r="F51" s="178">
        <f>D51+E51</f>
        <v>1508800654</v>
      </c>
      <c r="G51" s="19">
        <f aca="true" t="shared" si="6" ref="G51:G56">IF(C51=0,0,F51/C51*100)</f>
        <v>51.71757658193719</v>
      </c>
      <c r="H51" s="17"/>
      <c r="J51" s="69"/>
      <c r="K51" s="69"/>
      <c r="L51" s="69"/>
    </row>
    <row r="52" spans="1:12" ht="12.75">
      <c r="A52" s="1"/>
      <c r="B52" s="20" t="s">
        <v>363</v>
      </c>
      <c r="C52" s="142">
        <v>28812000</v>
      </c>
      <c r="D52" s="142">
        <v>0</v>
      </c>
      <c r="E52" s="142">
        <v>14406000</v>
      </c>
      <c r="F52" s="178">
        <f t="shared" si="4"/>
        <v>14406000</v>
      </c>
      <c r="G52" s="19">
        <f t="shared" si="6"/>
        <v>50</v>
      </c>
      <c r="H52" s="17"/>
      <c r="J52" s="69"/>
      <c r="K52" s="69"/>
      <c r="L52" s="69"/>
    </row>
    <row r="53" spans="1:12" ht="12.75">
      <c r="A53" s="1"/>
      <c r="B53" s="20" t="s">
        <v>434</v>
      </c>
      <c r="C53" s="142">
        <v>279752000</v>
      </c>
      <c r="D53" s="142">
        <v>0</v>
      </c>
      <c r="E53" s="142">
        <v>0</v>
      </c>
      <c r="F53" s="178"/>
      <c r="G53" s="19">
        <f t="shared" si="6"/>
        <v>0</v>
      </c>
      <c r="H53" s="17"/>
      <c r="J53" s="69"/>
      <c r="K53" s="69"/>
      <c r="L53" s="69"/>
    </row>
    <row r="54" spans="1:12" ht="13.5" thickBot="1">
      <c r="A54" s="1"/>
      <c r="B54" s="20" t="s">
        <v>348</v>
      </c>
      <c r="C54" s="142">
        <v>0</v>
      </c>
      <c r="D54" s="142">
        <v>0</v>
      </c>
      <c r="E54" s="142">
        <v>0</v>
      </c>
      <c r="F54" s="178">
        <f t="shared" si="4"/>
        <v>0</v>
      </c>
      <c r="G54" s="21">
        <f t="shared" si="6"/>
        <v>0</v>
      </c>
      <c r="H54" s="17"/>
      <c r="I54" s="69"/>
      <c r="J54" s="69"/>
      <c r="K54" s="69"/>
      <c r="L54" s="69"/>
    </row>
    <row r="55" spans="1:12" ht="13.5" thickBot="1">
      <c r="A55" s="1"/>
      <c r="B55" s="32" t="s">
        <v>40</v>
      </c>
      <c r="C55" s="23">
        <f>SUM(C41:C54)</f>
        <v>11408817786</v>
      </c>
      <c r="D55" s="23">
        <f>SUM(D41:D54)</f>
        <v>0</v>
      </c>
      <c r="E55" s="23">
        <f>SUM(E41:E54)</f>
        <v>1779180733.12</v>
      </c>
      <c r="F55" s="181">
        <f>SUM(F41:F54)</f>
        <v>1779180733.12</v>
      </c>
      <c r="G55" s="27">
        <f t="shared" si="6"/>
        <v>15.594786125020507</v>
      </c>
      <c r="H55" s="25"/>
      <c r="J55" s="69"/>
      <c r="K55" s="69"/>
      <c r="L55" s="69"/>
    </row>
    <row r="56" spans="1:12" ht="13.5" thickBot="1">
      <c r="A56" s="1"/>
      <c r="B56" s="33" t="s">
        <v>41</v>
      </c>
      <c r="C56" s="34">
        <f>C35+C55</f>
        <v>23692253584.93</v>
      </c>
      <c r="D56" s="34">
        <f>D35+D55</f>
        <v>0</v>
      </c>
      <c r="E56" s="34">
        <f>E35+E55</f>
        <v>4136951973.12</v>
      </c>
      <c r="F56" s="183">
        <f>F35+F55</f>
        <v>4136951973.12</v>
      </c>
      <c r="G56" s="35">
        <f t="shared" si="6"/>
        <v>17.461200802575416</v>
      </c>
      <c r="H56" s="25"/>
      <c r="J56" s="69"/>
      <c r="K56" s="69"/>
      <c r="L56" s="69"/>
    </row>
    <row r="57" spans="1:12" ht="13.5" thickBot="1">
      <c r="A57" s="1"/>
      <c r="B57" s="36"/>
      <c r="C57" s="37"/>
      <c r="D57" s="37"/>
      <c r="E57" s="37"/>
      <c r="F57" s="184"/>
      <c r="G57" s="38"/>
      <c r="H57" s="25"/>
      <c r="J57" s="69"/>
      <c r="K57" s="69"/>
      <c r="L57" s="69"/>
    </row>
    <row r="58" spans="1:12" ht="12.75">
      <c r="A58" s="1"/>
      <c r="B58" s="75" t="s">
        <v>42</v>
      </c>
      <c r="C58" s="83"/>
      <c r="D58" s="83"/>
      <c r="E58" s="83"/>
      <c r="F58" s="185"/>
      <c r="G58" s="84">
        <f>IF(C58=0,0,F58/C58*100)</f>
        <v>0</v>
      </c>
      <c r="H58" s="5"/>
      <c r="J58" s="69"/>
      <c r="K58" s="69"/>
      <c r="L58" s="69"/>
    </row>
    <row r="59" spans="1:12" ht="12.75">
      <c r="A59" s="1"/>
      <c r="B59" s="40" t="s">
        <v>24</v>
      </c>
      <c r="C59" s="142">
        <v>0</v>
      </c>
      <c r="D59" s="142">
        <v>0</v>
      </c>
      <c r="E59" s="142">
        <v>0</v>
      </c>
      <c r="F59" s="178">
        <f>D59+E59</f>
        <v>0</v>
      </c>
      <c r="G59" s="19">
        <f>IF(C59=0,0,F59/C59*100)</f>
        <v>0</v>
      </c>
      <c r="H59" s="17"/>
      <c r="J59" s="69"/>
      <c r="K59" s="69"/>
      <c r="L59" s="69"/>
    </row>
    <row r="60" spans="1:12" ht="13.5" thickBot="1">
      <c r="A60" s="1"/>
      <c r="B60" s="20" t="s">
        <v>261</v>
      </c>
      <c r="C60" s="142">
        <v>0</v>
      </c>
      <c r="D60" s="142">
        <v>0</v>
      </c>
      <c r="E60" s="142">
        <v>0</v>
      </c>
      <c r="F60" s="178">
        <f>D60+E60</f>
        <v>0</v>
      </c>
      <c r="G60" s="19">
        <f>IF(C60=0,0,F60/C60*100)</f>
        <v>0</v>
      </c>
      <c r="H60" s="17"/>
      <c r="J60" s="69"/>
      <c r="K60" s="69"/>
      <c r="L60" s="69"/>
    </row>
    <row r="61" spans="1:12" ht="13.5" thickBot="1">
      <c r="A61" s="1"/>
      <c r="B61" s="22" t="s">
        <v>44</v>
      </c>
      <c r="C61" s="23">
        <f>SUM(C59:C60)</f>
        <v>0</v>
      </c>
      <c r="D61" s="23">
        <f>SUM(D59:D60)</f>
        <v>0</v>
      </c>
      <c r="E61" s="23">
        <f>SUM(E59:E60)</f>
        <v>0</v>
      </c>
      <c r="F61" s="23">
        <f>SUM(F59:F60)</f>
        <v>0</v>
      </c>
      <c r="G61" s="24">
        <f>IF(C61=0,0,F61/C61*100)</f>
        <v>0</v>
      </c>
      <c r="H61" s="25"/>
      <c r="J61" s="69"/>
      <c r="K61" s="69"/>
      <c r="L61" s="69"/>
    </row>
    <row r="62" spans="1:12" ht="12.75">
      <c r="A62" s="1"/>
      <c r="B62" s="7"/>
      <c r="C62" s="5"/>
      <c r="D62" s="5"/>
      <c r="E62" s="5"/>
      <c r="F62" s="5"/>
      <c r="G62" s="6"/>
      <c r="H62" s="28"/>
      <c r="I62" s="28"/>
      <c r="J62" s="69"/>
      <c r="K62" s="69"/>
      <c r="L62" s="69"/>
    </row>
    <row r="63" ht="12.75">
      <c r="B63" s="188" t="s">
        <v>435</v>
      </c>
    </row>
  </sheetData>
  <sheetProtection password="CC08" sheet="1"/>
  <mergeCells count="8">
    <mergeCell ref="B6:B7"/>
    <mergeCell ref="C6:C7"/>
    <mergeCell ref="G6:G7"/>
    <mergeCell ref="D6:F6"/>
    <mergeCell ref="B38:B39"/>
    <mergeCell ref="C38:C39"/>
    <mergeCell ref="G38:G39"/>
    <mergeCell ref="D38:F38"/>
  </mergeCells>
  <dataValidations count="1">
    <dataValidation type="whole" operator="greaterThanOrEqual" allowBlank="1" showInputMessage="1" showErrorMessage="1" error="The value entered must be a whole number and must be zero or greater than zero. " sqref="C9:G37 C40:G61">
      <formula1>0</formula1>
    </dataValidation>
  </dataValidations>
  <printOptions horizontalCentered="1"/>
  <pageMargins left="0.75" right="0.75" top="1" bottom="1" header="0.5" footer="0.5"/>
  <pageSetup fitToHeight="2" horizontalDpi="600" verticalDpi="600" orientation="landscape" paperSize="9" scale="95" r:id="rId1"/>
  <rowBreaks count="1" manualBreakCount="1">
    <brk id="35" max="7" man="1"/>
  </rowBreaks>
</worksheet>
</file>

<file path=xl/worksheets/sheet5.xml><?xml version="1.0" encoding="utf-8"?>
<worksheet xmlns="http://schemas.openxmlformats.org/spreadsheetml/2006/main" xmlns:r="http://schemas.openxmlformats.org/officeDocument/2006/relationships">
  <dimension ref="A1:P63"/>
  <sheetViews>
    <sheetView tabSelected="1" zoomScalePageLayoutView="0" workbookViewId="0" topLeftCell="A42">
      <selection activeCell="B2" sqref="B2:I62"/>
    </sheetView>
  </sheetViews>
  <sheetFormatPr defaultColWidth="9.140625" defaultRowHeight="12.75"/>
  <cols>
    <col min="1" max="1" width="3.421875" style="0" customWidth="1"/>
    <col min="2" max="2" width="34.28125" style="0" customWidth="1"/>
    <col min="3" max="9" width="16.7109375" style="0" customWidth="1"/>
    <col min="10" max="10" width="3.140625" style="0" customWidth="1"/>
    <col min="11" max="11" width="17.28125" style="67" customWidth="1"/>
    <col min="12" max="12" width="16.00390625" style="0" bestFit="1" customWidth="1"/>
  </cols>
  <sheetData>
    <row r="1" spans="1:11" s="3" customFormat="1" ht="12.75">
      <c r="A1" s="1"/>
      <c r="B1" s="7"/>
      <c r="C1" s="5"/>
      <c r="D1" s="5"/>
      <c r="E1" s="5"/>
      <c r="F1" s="5"/>
      <c r="G1" s="6"/>
      <c r="H1" s="28"/>
      <c r="I1" s="28"/>
      <c r="K1" s="66"/>
    </row>
    <row r="2" spans="1:11" s="3" customFormat="1" ht="15.75">
      <c r="A2" s="1"/>
      <c r="B2" s="4" t="str">
        <f>transfers!B2</f>
        <v>Lindi Municipal Council (Lindi Region)</v>
      </c>
      <c r="C2" s="5"/>
      <c r="D2" s="5"/>
      <c r="E2" s="5"/>
      <c r="F2" s="5"/>
      <c r="G2" s="6"/>
      <c r="H2" s="28"/>
      <c r="I2" s="28"/>
      <c r="K2" s="66"/>
    </row>
    <row r="3" spans="1:11" s="3" customFormat="1" ht="12.75">
      <c r="A3" s="1"/>
      <c r="B3" s="65" t="str">
        <f>"Quarterly Financial Report As At: "&amp;letter!C6</f>
        <v>Quarterly Financial Report As At: September 30, 2017</v>
      </c>
      <c r="C3" s="25"/>
      <c r="D3" s="25"/>
      <c r="E3" s="25"/>
      <c r="F3" s="25"/>
      <c r="G3" s="43"/>
      <c r="H3" s="28"/>
      <c r="I3" s="28"/>
      <c r="K3" s="66"/>
    </row>
    <row r="4" spans="1:11" s="3" customFormat="1" ht="12.75">
      <c r="A4" s="1"/>
      <c r="B4" s="65" t="s">
        <v>153</v>
      </c>
      <c r="C4" s="25"/>
      <c r="D4" s="25"/>
      <c r="E4" s="25"/>
      <c r="F4" s="25"/>
      <c r="G4" s="43"/>
      <c r="H4" s="28"/>
      <c r="I4" s="28"/>
      <c r="K4" s="66"/>
    </row>
    <row r="5" spans="1:11" s="3" customFormat="1" ht="13.5" thickBot="1">
      <c r="A5" s="1"/>
      <c r="B5" s="7"/>
      <c r="C5" s="5"/>
      <c r="D5" s="5"/>
      <c r="E5" s="5"/>
      <c r="F5" s="5"/>
      <c r="G5" s="44"/>
      <c r="H5" s="28"/>
      <c r="I5" s="28"/>
      <c r="K5" s="66"/>
    </row>
    <row r="6" spans="1:11" s="3" customFormat="1" ht="13.5" thickBot="1">
      <c r="A6" s="1"/>
      <c r="B6" s="245" t="s">
        <v>246</v>
      </c>
      <c r="C6" s="237" t="s">
        <v>17</v>
      </c>
      <c r="D6" s="241" t="s">
        <v>18</v>
      </c>
      <c r="E6" s="249"/>
      <c r="F6" s="250"/>
      <c r="G6" s="247" t="s">
        <v>45</v>
      </c>
      <c r="H6" s="237" t="s">
        <v>46</v>
      </c>
      <c r="I6" s="237" t="s">
        <v>206</v>
      </c>
      <c r="K6" s="66"/>
    </row>
    <row r="7" spans="1:11" s="3" customFormat="1" ht="47.25" customHeight="1" thickBot="1">
      <c r="A7" s="1"/>
      <c r="B7" s="246"/>
      <c r="C7" s="244"/>
      <c r="D7" s="174" t="s">
        <v>323</v>
      </c>
      <c r="E7" s="173" t="s">
        <v>3</v>
      </c>
      <c r="F7" s="174" t="s">
        <v>324</v>
      </c>
      <c r="G7" s="248"/>
      <c r="H7" s="244"/>
      <c r="I7" s="244"/>
      <c r="K7" s="66"/>
    </row>
    <row r="8" spans="1:11" s="3" customFormat="1" ht="13.5" thickBot="1">
      <c r="A8" s="1"/>
      <c r="B8" s="45"/>
      <c r="C8" s="46" t="s">
        <v>4</v>
      </c>
      <c r="D8" s="46" t="s">
        <v>5</v>
      </c>
      <c r="E8" s="46" t="s">
        <v>6</v>
      </c>
      <c r="F8" s="47" t="s">
        <v>7</v>
      </c>
      <c r="G8" s="46" t="s">
        <v>19</v>
      </c>
      <c r="H8" s="48" t="s">
        <v>20</v>
      </c>
      <c r="I8" s="48" t="s">
        <v>325</v>
      </c>
      <c r="K8" s="66"/>
    </row>
    <row r="9" spans="1:11" s="3" customFormat="1" ht="12.75">
      <c r="A9" s="1"/>
      <c r="B9" s="49" t="s">
        <v>16</v>
      </c>
      <c r="C9" s="39"/>
      <c r="D9" s="39"/>
      <c r="E9" s="39"/>
      <c r="F9" s="39"/>
      <c r="G9" s="50"/>
      <c r="H9" s="39"/>
      <c r="I9" s="51"/>
      <c r="K9" s="66"/>
    </row>
    <row r="10" spans="1:11" s="3" customFormat="1" ht="12.75">
      <c r="A10" s="1"/>
      <c r="B10" s="18" t="s">
        <v>47</v>
      </c>
      <c r="C10" s="31"/>
      <c r="D10" s="31"/>
      <c r="E10" s="31"/>
      <c r="F10" s="31"/>
      <c r="G10" s="52"/>
      <c r="H10" s="31"/>
      <c r="I10" s="19"/>
      <c r="K10" s="66"/>
    </row>
    <row r="11" spans="1:16" s="3" customFormat="1" ht="12.75">
      <c r="A11" s="1"/>
      <c r="B11" s="14" t="s">
        <v>281</v>
      </c>
      <c r="C11" s="142">
        <v>6492656800</v>
      </c>
      <c r="D11" s="142">
        <v>0</v>
      </c>
      <c r="E11" s="142">
        <v>814144000</v>
      </c>
      <c r="F11" s="178">
        <f>D11+E11</f>
        <v>814144000</v>
      </c>
      <c r="G11" s="142">
        <v>0</v>
      </c>
      <c r="H11" s="31">
        <f aca="true" t="shared" si="0" ref="H11:H26">F11+G11</f>
        <v>814144000</v>
      </c>
      <c r="I11" s="19">
        <f aca="true" t="shared" si="1" ref="I11:I26">IF(C11=0,0,H11/C11*100)</f>
        <v>12.539458423245165</v>
      </c>
      <c r="K11" s="66"/>
      <c r="L11" s="69"/>
      <c r="M11" s="69"/>
      <c r="N11" s="69"/>
      <c r="O11" s="69"/>
      <c r="P11" s="69"/>
    </row>
    <row r="12" spans="1:16" s="3" customFormat="1" ht="12.75">
      <c r="A12" s="1"/>
      <c r="B12" s="18" t="s">
        <v>240</v>
      </c>
      <c r="C12" s="142">
        <v>323593999</v>
      </c>
      <c r="D12" s="142">
        <v>0</v>
      </c>
      <c r="E12" s="142">
        <v>71406370</v>
      </c>
      <c r="F12" s="178">
        <f aca="true" t="shared" si="2" ref="F12:F22">D12+E12</f>
        <v>71406370</v>
      </c>
      <c r="G12" s="142">
        <v>0</v>
      </c>
      <c r="H12" s="31">
        <f t="shared" si="0"/>
        <v>71406370</v>
      </c>
      <c r="I12" s="19">
        <f t="shared" si="1"/>
        <v>22.06665457970993</v>
      </c>
      <c r="K12" s="66"/>
      <c r="L12" s="69"/>
      <c r="M12" s="69"/>
      <c r="N12" s="69"/>
      <c r="O12" s="69"/>
      <c r="P12" s="69"/>
    </row>
    <row r="13" spans="1:16" s="3" customFormat="1" ht="12.75">
      <c r="A13" s="1"/>
      <c r="B13" s="14" t="s">
        <v>282</v>
      </c>
      <c r="C13" s="142">
        <v>562989000</v>
      </c>
      <c r="D13" s="142">
        <v>0</v>
      </c>
      <c r="E13" s="142">
        <v>508561500</v>
      </c>
      <c r="F13" s="178">
        <f t="shared" si="2"/>
        <v>508561500</v>
      </c>
      <c r="G13" s="142">
        <v>0</v>
      </c>
      <c r="H13" s="31">
        <f>F13+G13</f>
        <v>508561500</v>
      </c>
      <c r="I13" s="19">
        <f t="shared" si="1"/>
        <v>90.33240436314031</v>
      </c>
      <c r="K13" s="66"/>
      <c r="L13" s="69"/>
      <c r="M13" s="69"/>
      <c r="N13" s="69"/>
      <c r="O13" s="69"/>
      <c r="P13" s="69"/>
    </row>
    <row r="14" spans="1:16" s="3" customFormat="1" ht="12.75">
      <c r="A14" s="1"/>
      <c r="B14" s="18" t="s">
        <v>240</v>
      </c>
      <c r="C14" s="142">
        <v>358483000</v>
      </c>
      <c r="D14" s="142">
        <v>0</v>
      </c>
      <c r="E14" s="142">
        <v>0</v>
      </c>
      <c r="F14" s="178">
        <f t="shared" si="2"/>
        <v>0</v>
      </c>
      <c r="G14" s="142">
        <v>0</v>
      </c>
      <c r="H14" s="31">
        <f>F14+G14</f>
        <v>0</v>
      </c>
      <c r="I14" s="19">
        <f t="shared" si="1"/>
        <v>0</v>
      </c>
      <c r="K14" s="66"/>
      <c r="L14" s="69"/>
      <c r="M14" s="69"/>
      <c r="N14" s="69"/>
      <c r="O14" s="69"/>
      <c r="P14" s="69"/>
    </row>
    <row r="15" spans="1:16" s="3" customFormat="1" ht="12.75">
      <c r="A15" s="1"/>
      <c r="B15" s="18" t="s">
        <v>256</v>
      </c>
      <c r="C15" s="142">
        <v>1887716000</v>
      </c>
      <c r="D15" s="142">
        <v>0</v>
      </c>
      <c r="E15" s="142">
        <v>312577000</v>
      </c>
      <c r="F15" s="178">
        <f t="shared" si="2"/>
        <v>312577000</v>
      </c>
      <c r="G15" s="142">
        <v>0</v>
      </c>
      <c r="H15" s="31">
        <f t="shared" si="0"/>
        <v>312577000</v>
      </c>
      <c r="I15" s="19">
        <f t="shared" si="1"/>
        <v>16.558475957188477</v>
      </c>
      <c r="K15" s="66"/>
      <c r="L15" s="69"/>
      <c r="M15" s="69"/>
      <c r="N15" s="69"/>
      <c r="O15" s="69"/>
      <c r="P15" s="69"/>
    </row>
    <row r="16" spans="1:16" s="3" customFormat="1" ht="12.75">
      <c r="A16" s="1"/>
      <c r="B16" s="18" t="s">
        <v>240</v>
      </c>
      <c r="C16" s="142">
        <v>78546000</v>
      </c>
      <c r="D16" s="142">
        <v>0</v>
      </c>
      <c r="E16" s="142">
        <v>300100</v>
      </c>
      <c r="F16" s="178">
        <f t="shared" si="2"/>
        <v>300100</v>
      </c>
      <c r="G16" s="142">
        <v>0</v>
      </c>
      <c r="H16" s="31">
        <f t="shared" si="0"/>
        <v>300100</v>
      </c>
      <c r="I16" s="19">
        <f t="shared" si="1"/>
        <v>0.3820691060015787</v>
      </c>
      <c r="K16" s="66"/>
      <c r="L16" s="69"/>
      <c r="M16" s="69"/>
      <c r="N16" s="69"/>
      <c r="O16" s="69"/>
      <c r="P16" s="69"/>
    </row>
    <row r="17" spans="1:16" s="3" customFormat="1" ht="12.75">
      <c r="A17" s="1"/>
      <c r="B17" s="18" t="s">
        <v>255</v>
      </c>
      <c r="C17" s="142">
        <v>147072000</v>
      </c>
      <c r="D17" s="142">
        <v>0</v>
      </c>
      <c r="E17" s="142">
        <v>54582000</v>
      </c>
      <c r="F17" s="178">
        <f t="shared" si="2"/>
        <v>54582000</v>
      </c>
      <c r="G17" s="142">
        <v>0</v>
      </c>
      <c r="H17" s="31">
        <f t="shared" si="0"/>
        <v>54582000</v>
      </c>
      <c r="I17" s="19">
        <f t="shared" si="1"/>
        <v>37.112434725848566</v>
      </c>
      <c r="K17" s="66"/>
      <c r="L17" s="69"/>
      <c r="M17" s="69"/>
      <c r="N17" s="69"/>
      <c r="O17" s="69"/>
      <c r="P17" s="69"/>
    </row>
    <row r="18" spans="1:16" s="3" customFormat="1" ht="12.75">
      <c r="A18" s="1"/>
      <c r="B18" s="18" t="s">
        <v>240</v>
      </c>
      <c r="C18" s="142">
        <v>16584000</v>
      </c>
      <c r="D18" s="142">
        <v>0</v>
      </c>
      <c r="E18" s="142">
        <v>0</v>
      </c>
      <c r="F18" s="178">
        <f t="shared" si="2"/>
        <v>0</v>
      </c>
      <c r="G18" s="142">
        <v>0</v>
      </c>
      <c r="H18" s="31">
        <f t="shared" si="0"/>
        <v>0</v>
      </c>
      <c r="I18" s="19">
        <f t="shared" si="1"/>
        <v>0</v>
      </c>
      <c r="K18" s="66"/>
      <c r="L18" s="69"/>
      <c r="M18" s="69"/>
      <c r="N18" s="69"/>
      <c r="O18" s="69"/>
      <c r="P18" s="69"/>
    </row>
    <row r="19" spans="1:16" s="3" customFormat="1" ht="12.75">
      <c r="A19" s="1"/>
      <c r="B19" s="18" t="s">
        <v>254</v>
      </c>
      <c r="C19" s="142">
        <v>46965000</v>
      </c>
      <c r="D19" s="142">
        <v>0</v>
      </c>
      <c r="E19" s="142">
        <v>19425000</v>
      </c>
      <c r="F19" s="178">
        <f t="shared" si="2"/>
        <v>19425000</v>
      </c>
      <c r="G19" s="142">
        <v>0</v>
      </c>
      <c r="H19" s="31">
        <f t="shared" si="0"/>
        <v>19425000</v>
      </c>
      <c r="I19" s="19">
        <f t="shared" si="1"/>
        <v>41.36058767167039</v>
      </c>
      <c r="K19" s="66"/>
      <c r="L19" s="69"/>
      <c r="M19" s="69"/>
      <c r="N19" s="69"/>
      <c r="O19" s="69"/>
      <c r="P19" s="69"/>
    </row>
    <row r="20" spans="1:16" s="3" customFormat="1" ht="12.75">
      <c r="A20" s="1"/>
      <c r="B20" s="18" t="s">
        <v>240</v>
      </c>
      <c r="C20" s="142">
        <v>6709000</v>
      </c>
      <c r="D20" s="142">
        <v>0</v>
      </c>
      <c r="E20" s="142">
        <v>0</v>
      </c>
      <c r="F20" s="178">
        <f t="shared" si="2"/>
        <v>0</v>
      </c>
      <c r="G20" s="142">
        <v>0</v>
      </c>
      <c r="H20" s="31">
        <f t="shared" si="0"/>
        <v>0</v>
      </c>
      <c r="I20" s="19">
        <f t="shared" si="1"/>
        <v>0</v>
      </c>
      <c r="K20" s="66"/>
      <c r="L20" s="69"/>
      <c r="M20" s="69"/>
      <c r="N20" s="69"/>
      <c r="O20" s="69"/>
      <c r="P20" s="69"/>
    </row>
    <row r="21" spans="1:16" s="3" customFormat="1" ht="12.75">
      <c r="A21" s="1"/>
      <c r="B21" s="18" t="s">
        <v>253</v>
      </c>
      <c r="C21" s="142">
        <v>0</v>
      </c>
      <c r="D21" s="142">
        <v>0</v>
      </c>
      <c r="E21" s="142">
        <v>0</v>
      </c>
      <c r="F21" s="178">
        <f t="shared" si="2"/>
        <v>0</v>
      </c>
      <c r="G21" s="142">
        <v>0</v>
      </c>
      <c r="H21" s="31">
        <f t="shared" si="0"/>
        <v>0</v>
      </c>
      <c r="I21" s="19">
        <f t="shared" si="1"/>
        <v>0</v>
      </c>
      <c r="K21" s="66"/>
      <c r="L21" s="69"/>
      <c r="M21" s="69"/>
      <c r="N21" s="69"/>
      <c r="O21" s="69"/>
      <c r="P21" s="69"/>
    </row>
    <row r="22" spans="1:16" s="3" customFormat="1" ht="13.5" thickBot="1">
      <c r="A22" s="1"/>
      <c r="B22" s="20" t="s">
        <v>240</v>
      </c>
      <c r="C22" s="142">
        <v>13807000</v>
      </c>
      <c r="D22" s="142">
        <v>0</v>
      </c>
      <c r="E22" s="142">
        <v>0</v>
      </c>
      <c r="F22" s="178">
        <f t="shared" si="2"/>
        <v>0</v>
      </c>
      <c r="G22" s="142">
        <v>0</v>
      </c>
      <c r="H22" s="53">
        <f t="shared" si="0"/>
        <v>0</v>
      </c>
      <c r="I22" s="21">
        <f t="shared" si="1"/>
        <v>0</v>
      </c>
      <c r="K22" s="66"/>
      <c r="L22" s="69"/>
      <c r="M22" s="69"/>
      <c r="N22" s="69"/>
      <c r="O22" s="69"/>
      <c r="P22" s="69"/>
    </row>
    <row r="23" spans="1:16" s="3" customFormat="1" ht="12.75">
      <c r="A23" s="1"/>
      <c r="B23" s="54" t="s">
        <v>48</v>
      </c>
      <c r="C23" s="55">
        <f aca="true" t="shared" si="3" ref="C23:G24">C11+C13+C15+C17+C19+C21</f>
        <v>9137398800</v>
      </c>
      <c r="D23" s="55">
        <f>D11+D13+D15+D17+D19+D21</f>
        <v>0</v>
      </c>
      <c r="E23" s="55">
        <f t="shared" si="3"/>
        <v>1709289500</v>
      </c>
      <c r="F23" s="186">
        <f t="shared" si="3"/>
        <v>1709289500</v>
      </c>
      <c r="G23" s="55">
        <f t="shared" si="3"/>
        <v>0</v>
      </c>
      <c r="H23" s="55">
        <f t="shared" si="0"/>
        <v>1709289500</v>
      </c>
      <c r="I23" s="56">
        <f t="shared" si="1"/>
        <v>18.706521816690326</v>
      </c>
      <c r="K23" s="66"/>
      <c r="L23" s="69"/>
      <c r="M23" s="69"/>
      <c r="N23" s="69"/>
      <c r="O23" s="69"/>
      <c r="P23" s="69"/>
    </row>
    <row r="24" spans="1:16" s="3" customFormat="1" ht="13.5" thickBot="1">
      <c r="A24" s="1"/>
      <c r="B24" s="57" t="s">
        <v>49</v>
      </c>
      <c r="C24" s="58">
        <f t="shared" si="3"/>
        <v>797722999</v>
      </c>
      <c r="D24" s="58">
        <f>D12+D14+D16+D18+D20+D22</f>
        <v>0</v>
      </c>
      <c r="E24" s="58">
        <f t="shared" si="3"/>
        <v>71706470</v>
      </c>
      <c r="F24" s="187">
        <f t="shared" si="3"/>
        <v>71706470</v>
      </c>
      <c r="G24" s="58">
        <f t="shared" si="3"/>
        <v>0</v>
      </c>
      <c r="H24" s="58">
        <f t="shared" si="0"/>
        <v>71706470</v>
      </c>
      <c r="I24" s="59">
        <f t="shared" si="1"/>
        <v>8.988893399073229</v>
      </c>
      <c r="K24" s="66"/>
      <c r="L24" s="69"/>
      <c r="M24" s="69"/>
      <c r="N24" s="69"/>
      <c r="O24" s="69"/>
      <c r="P24" s="69"/>
    </row>
    <row r="25" spans="1:16" s="3" customFormat="1" ht="12.75">
      <c r="A25" s="1"/>
      <c r="B25" s="18" t="s">
        <v>241</v>
      </c>
      <c r="C25" s="142">
        <v>1985043000</v>
      </c>
      <c r="D25" s="142">
        <v>0</v>
      </c>
      <c r="E25" s="142">
        <v>465711000</v>
      </c>
      <c r="F25" s="178">
        <f aca="true" t="shared" si="4" ref="F25:F38">D25+E25</f>
        <v>465711000</v>
      </c>
      <c r="G25" s="142">
        <v>0</v>
      </c>
      <c r="H25" s="31">
        <f t="shared" si="0"/>
        <v>465711000</v>
      </c>
      <c r="I25" s="19">
        <f t="shared" si="1"/>
        <v>23.461003111771383</v>
      </c>
      <c r="K25" s="66"/>
      <c r="L25" s="69"/>
      <c r="M25" s="69"/>
      <c r="N25" s="69"/>
      <c r="O25" s="69"/>
      <c r="P25" s="69"/>
    </row>
    <row r="26" spans="1:16" s="3" customFormat="1" ht="12.75">
      <c r="A26" s="1"/>
      <c r="B26" s="18" t="s">
        <v>240</v>
      </c>
      <c r="C26" s="142">
        <v>27102000</v>
      </c>
      <c r="D26" s="142">
        <v>0</v>
      </c>
      <c r="E26" s="142">
        <v>0</v>
      </c>
      <c r="F26" s="178">
        <f t="shared" si="4"/>
        <v>0</v>
      </c>
      <c r="G26" s="142">
        <v>0</v>
      </c>
      <c r="H26" s="31">
        <f t="shared" si="0"/>
        <v>0</v>
      </c>
      <c r="I26" s="19">
        <f t="shared" si="1"/>
        <v>0</v>
      </c>
      <c r="K26" s="66"/>
      <c r="L26" s="69"/>
      <c r="M26" s="69"/>
      <c r="N26" s="69"/>
      <c r="O26" s="69"/>
      <c r="P26" s="69"/>
    </row>
    <row r="27" spans="1:16" s="3" customFormat="1" ht="12.75">
      <c r="A27" s="1"/>
      <c r="B27" s="18" t="s">
        <v>238</v>
      </c>
      <c r="C27" s="142">
        <v>0</v>
      </c>
      <c r="D27" s="142">
        <v>0</v>
      </c>
      <c r="E27" s="142">
        <v>0</v>
      </c>
      <c r="F27" s="178">
        <f t="shared" si="4"/>
        <v>0</v>
      </c>
      <c r="G27" s="142">
        <v>0</v>
      </c>
      <c r="H27" s="31">
        <f aca="true" t="shared" si="5" ref="H27:H36">F27+G27</f>
        <v>0</v>
      </c>
      <c r="I27" s="19">
        <f aca="true" t="shared" si="6" ref="I27:I36">IF(C27=0,0,H27/C27*100)</f>
        <v>0</v>
      </c>
      <c r="K27" s="66"/>
      <c r="L27" s="69"/>
      <c r="M27" s="69"/>
      <c r="N27" s="69"/>
      <c r="O27" s="69"/>
      <c r="P27" s="69"/>
    </row>
    <row r="28" spans="1:16" s="3" customFormat="1" ht="12.75">
      <c r="A28" s="1"/>
      <c r="B28" s="18" t="s">
        <v>240</v>
      </c>
      <c r="C28" s="142">
        <f>5082000+10000000</f>
        <v>15082000</v>
      </c>
      <c r="D28" s="142">
        <v>0</v>
      </c>
      <c r="E28" s="142">
        <v>0</v>
      </c>
      <c r="F28" s="178">
        <f t="shared" si="4"/>
        <v>0</v>
      </c>
      <c r="G28" s="142">
        <v>0</v>
      </c>
      <c r="H28" s="31">
        <f t="shared" si="5"/>
        <v>0</v>
      </c>
      <c r="I28" s="19">
        <f t="shared" si="6"/>
        <v>0</v>
      </c>
      <c r="K28" s="66" t="s">
        <v>471</v>
      </c>
      <c r="L28" s="69"/>
      <c r="M28" s="69"/>
      <c r="N28" s="69"/>
      <c r="O28" s="69"/>
      <c r="P28" s="69"/>
    </row>
    <row r="29" spans="1:16" s="3" customFormat="1" ht="12.75">
      <c r="A29" s="1"/>
      <c r="B29" s="18" t="s">
        <v>239</v>
      </c>
      <c r="C29" s="142">
        <v>0</v>
      </c>
      <c r="D29" s="142">
        <v>0</v>
      </c>
      <c r="E29" s="142">
        <v>0</v>
      </c>
      <c r="F29" s="178">
        <f t="shared" si="4"/>
        <v>0</v>
      </c>
      <c r="G29" s="142">
        <v>0</v>
      </c>
      <c r="H29" s="31">
        <f t="shared" si="5"/>
        <v>0</v>
      </c>
      <c r="I29" s="19">
        <f t="shared" si="6"/>
        <v>0</v>
      </c>
      <c r="K29" s="66"/>
      <c r="L29" s="69"/>
      <c r="M29" s="69"/>
      <c r="N29" s="69"/>
      <c r="O29" s="69"/>
      <c r="P29" s="69"/>
    </row>
    <row r="30" spans="1:16" s="3" customFormat="1" ht="12.75">
      <c r="A30" s="1"/>
      <c r="B30" s="18" t="s">
        <v>240</v>
      </c>
      <c r="C30" s="142">
        <v>0</v>
      </c>
      <c r="D30" s="142">
        <v>0</v>
      </c>
      <c r="E30" s="142">
        <v>0</v>
      </c>
      <c r="F30" s="178">
        <f t="shared" si="4"/>
        <v>0</v>
      </c>
      <c r="G30" s="142">
        <v>0</v>
      </c>
      <c r="H30" s="31">
        <f t="shared" si="5"/>
        <v>0</v>
      </c>
      <c r="I30" s="19">
        <f t="shared" si="6"/>
        <v>0</v>
      </c>
      <c r="K30" s="66"/>
      <c r="L30" s="69"/>
      <c r="M30" s="69"/>
      <c r="N30" s="69"/>
      <c r="O30" s="69"/>
      <c r="P30" s="69"/>
    </row>
    <row r="31" spans="1:16" s="3" customFormat="1" ht="12.75">
      <c r="A31" s="1"/>
      <c r="B31" s="18" t="s">
        <v>242</v>
      </c>
      <c r="C31" s="142">
        <v>0</v>
      </c>
      <c r="D31" s="142">
        <v>0</v>
      </c>
      <c r="E31" s="142">
        <v>0</v>
      </c>
      <c r="F31" s="178">
        <f t="shared" si="4"/>
        <v>0</v>
      </c>
      <c r="G31" s="142">
        <v>0</v>
      </c>
      <c r="H31" s="31">
        <f t="shared" si="5"/>
        <v>0</v>
      </c>
      <c r="I31" s="19">
        <f t="shared" si="6"/>
        <v>0</v>
      </c>
      <c r="K31" s="66"/>
      <c r="L31" s="69"/>
      <c r="M31" s="69"/>
      <c r="N31" s="69"/>
      <c r="O31" s="69"/>
      <c r="P31" s="69"/>
    </row>
    <row r="32" spans="1:16" s="3" customFormat="1" ht="12.75">
      <c r="A32" s="1"/>
      <c r="B32" s="18" t="s">
        <v>240</v>
      </c>
      <c r="C32" s="142">
        <v>6000000</v>
      </c>
      <c r="D32" s="142">
        <v>0</v>
      </c>
      <c r="E32" s="142">
        <v>0</v>
      </c>
      <c r="F32" s="178">
        <f t="shared" si="4"/>
        <v>0</v>
      </c>
      <c r="G32" s="142">
        <v>0</v>
      </c>
      <c r="H32" s="31">
        <f t="shared" si="5"/>
        <v>0</v>
      </c>
      <c r="I32" s="19">
        <f t="shared" si="6"/>
        <v>0</v>
      </c>
      <c r="K32" s="66"/>
      <c r="L32" s="69"/>
      <c r="M32" s="69"/>
      <c r="N32" s="69"/>
      <c r="O32" s="69"/>
      <c r="P32" s="69"/>
    </row>
    <row r="33" spans="1:16" s="3" customFormat="1" ht="12.75">
      <c r="A33" s="1"/>
      <c r="B33" s="18" t="s">
        <v>243</v>
      </c>
      <c r="C33" s="142">
        <v>0</v>
      </c>
      <c r="D33" s="142">
        <v>0</v>
      </c>
      <c r="E33" s="142">
        <v>0</v>
      </c>
      <c r="F33" s="178">
        <f t="shared" si="4"/>
        <v>0</v>
      </c>
      <c r="G33" s="142">
        <v>0</v>
      </c>
      <c r="H33" s="31">
        <f>F33+G33</f>
        <v>0</v>
      </c>
      <c r="I33" s="19">
        <f>IF(C33=0,0,H33/C33*100)</f>
        <v>0</v>
      </c>
      <c r="K33" s="66" t="s">
        <v>472</v>
      </c>
      <c r="L33" s="69"/>
      <c r="M33" s="69"/>
      <c r="N33" s="69"/>
      <c r="O33" s="69"/>
      <c r="P33" s="69"/>
    </row>
    <row r="34" spans="1:16" s="3" customFormat="1" ht="12.75">
      <c r="A34" s="1"/>
      <c r="B34" s="18" t="s">
        <v>240</v>
      </c>
      <c r="C34" s="142">
        <f>6000000+6000000</f>
        <v>12000000</v>
      </c>
      <c r="D34" s="142">
        <v>0</v>
      </c>
      <c r="E34" s="142">
        <v>0</v>
      </c>
      <c r="F34" s="178">
        <f t="shared" si="4"/>
        <v>0</v>
      </c>
      <c r="G34" s="142">
        <v>0</v>
      </c>
      <c r="H34" s="31">
        <f>F34+G34</f>
        <v>0</v>
      </c>
      <c r="I34" s="19">
        <f>IF(C34=0,0,H34/C34*100)</f>
        <v>0</v>
      </c>
      <c r="K34" s="66"/>
      <c r="L34" s="69"/>
      <c r="M34" s="69"/>
      <c r="N34" s="69"/>
      <c r="O34" s="69"/>
      <c r="P34" s="69"/>
    </row>
    <row r="35" spans="1:16" s="3" customFormat="1" ht="12.75">
      <c r="A35" s="1"/>
      <c r="B35" s="18" t="s">
        <v>244</v>
      </c>
      <c r="C35" s="142">
        <v>0</v>
      </c>
      <c r="D35" s="142">
        <v>0</v>
      </c>
      <c r="E35" s="142">
        <v>0</v>
      </c>
      <c r="F35" s="178">
        <f t="shared" si="4"/>
        <v>0</v>
      </c>
      <c r="G35" s="142">
        <v>0</v>
      </c>
      <c r="H35" s="31">
        <f t="shared" si="5"/>
        <v>0</v>
      </c>
      <c r="I35" s="19">
        <f t="shared" si="6"/>
        <v>0</v>
      </c>
      <c r="K35" s="66"/>
      <c r="L35" s="69"/>
      <c r="M35" s="69"/>
      <c r="N35" s="69"/>
      <c r="O35" s="69"/>
      <c r="P35" s="69"/>
    </row>
    <row r="36" spans="1:16" s="3" customFormat="1" ht="12.75">
      <c r="A36" s="1"/>
      <c r="B36" s="18" t="s">
        <v>240</v>
      </c>
      <c r="C36" s="142">
        <v>10000000</v>
      </c>
      <c r="D36" s="142">
        <v>0</v>
      </c>
      <c r="E36" s="142">
        <v>0</v>
      </c>
      <c r="F36" s="178">
        <f t="shared" si="4"/>
        <v>0</v>
      </c>
      <c r="G36" s="142">
        <v>0</v>
      </c>
      <c r="H36" s="31">
        <f t="shared" si="5"/>
        <v>0</v>
      </c>
      <c r="I36" s="19">
        <f t="shared" si="6"/>
        <v>0</v>
      </c>
      <c r="K36" s="66"/>
      <c r="L36" s="69"/>
      <c r="M36" s="69"/>
      <c r="N36" s="69"/>
      <c r="O36" s="69"/>
      <c r="P36" s="69"/>
    </row>
    <row r="37" spans="1:16" s="3" customFormat="1" ht="12.75">
      <c r="A37" s="1"/>
      <c r="B37" s="18" t="s">
        <v>252</v>
      </c>
      <c r="C37" s="142">
        <v>0</v>
      </c>
      <c r="D37" s="142">
        <v>0</v>
      </c>
      <c r="E37" s="142">
        <v>0</v>
      </c>
      <c r="F37" s="178">
        <f t="shared" si="4"/>
        <v>0</v>
      </c>
      <c r="G37" s="142">
        <v>0</v>
      </c>
      <c r="H37" s="31">
        <f aca="true" t="shared" si="7" ref="H37:H42">F37+G37</f>
        <v>0</v>
      </c>
      <c r="I37" s="19">
        <f aca="true" t="shared" si="8" ref="I37:I43">IF(C37=0,0,H37/C37*100)</f>
        <v>0</v>
      </c>
      <c r="K37" s="66"/>
      <c r="L37" s="69"/>
      <c r="M37" s="69"/>
      <c r="N37" s="69"/>
      <c r="O37" s="69"/>
      <c r="P37" s="69"/>
    </row>
    <row r="38" spans="1:16" s="3" customFormat="1" ht="13.5" thickBot="1">
      <c r="A38" s="1"/>
      <c r="B38" s="18" t="s">
        <v>240</v>
      </c>
      <c r="C38" s="142">
        <f>6000000+6000000+7000000</f>
        <v>19000000</v>
      </c>
      <c r="D38" s="142">
        <v>0</v>
      </c>
      <c r="E38" s="142">
        <v>0</v>
      </c>
      <c r="F38" s="178">
        <f t="shared" si="4"/>
        <v>0</v>
      </c>
      <c r="G38" s="142">
        <v>0</v>
      </c>
      <c r="H38" s="53">
        <f t="shared" si="7"/>
        <v>0</v>
      </c>
      <c r="I38" s="21">
        <f t="shared" si="8"/>
        <v>0</v>
      </c>
      <c r="K38" s="66" t="s">
        <v>473</v>
      </c>
      <c r="L38" s="69"/>
      <c r="M38" s="69"/>
      <c r="N38" s="69"/>
      <c r="O38" s="69"/>
      <c r="P38" s="69"/>
    </row>
    <row r="39" spans="1:16" s="3" customFormat="1" ht="12.75">
      <c r="A39" s="1"/>
      <c r="B39" s="54" t="s">
        <v>48</v>
      </c>
      <c r="C39" s="55">
        <f aca="true" t="shared" si="9" ref="C39:G40">C25+C27+C29+C31+C33+C35+C37</f>
        <v>1985043000</v>
      </c>
      <c r="D39" s="55">
        <f>D25+D27+D29+D31+D33+D35+D37</f>
        <v>0</v>
      </c>
      <c r="E39" s="55">
        <f t="shared" si="9"/>
        <v>465711000</v>
      </c>
      <c r="F39" s="186">
        <f t="shared" si="9"/>
        <v>465711000</v>
      </c>
      <c r="G39" s="55">
        <f t="shared" si="9"/>
        <v>0</v>
      </c>
      <c r="H39" s="55">
        <f t="shared" si="7"/>
        <v>465711000</v>
      </c>
      <c r="I39" s="56">
        <f t="shared" si="8"/>
        <v>23.461003111771383</v>
      </c>
      <c r="K39" s="66"/>
      <c r="L39" s="69"/>
      <c r="M39" s="69"/>
      <c r="N39" s="69"/>
      <c r="O39" s="69"/>
      <c r="P39" s="69"/>
    </row>
    <row r="40" spans="1:16" s="3" customFormat="1" ht="13.5" thickBot="1">
      <c r="A40" s="1"/>
      <c r="B40" s="57" t="s">
        <v>49</v>
      </c>
      <c r="C40" s="58">
        <f t="shared" si="9"/>
        <v>89184000</v>
      </c>
      <c r="D40" s="58">
        <f>D26+D28+D30+D32+D34+D36+D38</f>
        <v>0</v>
      </c>
      <c r="E40" s="58">
        <f t="shared" si="9"/>
        <v>0</v>
      </c>
      <c r="F40" s="187">
        <f t="shared" si="9"/>
        <v>0</v>
      </c>
      <c r="G40" s="58">
        <f t="shared" si="9"/>
        <v>0</v>
      </c>
      <c r="H40" s="58">
        <f t="shared" si="7"/>
        <v>0</v>
      </c>
      <c r="I40" s="59">
        <f t="shared" si="8"/>
        <v>0</v>
      </c>
      <c r="K40" s="66"/>
      <c r="L40" s="69"/>
      <c r="M40" s="69"/>
      <c r="N40" s="69"/>
      <c r="O40" s="69"/>
      <c r="P40" s="69"/>
    </row>
    <row r="41" spans="1:16" s="3" customFormat="1" ht="12.75">
      <c r="A41" s="1"/>
      <c r="B41" s="54" t="s">
        <v>55</v>
      </c>
      <c r="C41" s="55">
        <f aca="true" t="shared" si="10" ref="C41:G42">C39+C23</f>
        <v>11122441800</v>
      </c>
      <c r="D41" s="55">
        <f>D39+D23</f>
        <v>0</v>
      </c>
      <c r="E41" s="55">
        <f t="shared" si="10"/>
        <v>2175000500</v>
      </c>
      <c r="F41" s="186">
        <f t="shared" si="10"/>
        <v>2175000500</v>
      </c>
      <c r="G41" s="55">
        <f t="shared" si="10"/>
        <v>0</v>
      </c>
      <c r="H41" s="55">
        <f t="shared" si="7"/>
        <v>2175000500</v>
      </c>
      <c r="I41" s="56">
        <f t="shared" si="8"/>
        <v>19.55506298985534</v>
      </c>
      <c r="K41" s="66"/>
      <c r="L41" s="69"/>
      <c r="M41" s="69"/>
      <c r="N41" s="69"/>
      <c r="O41" s="69"/>
      <c r="P41" s="69"/>
    </row>
    <row r="42" spans="1:16" s="3" customFormat="1" ht="13.5" thickBot="1">
      <c r="A42" s="1"/>
      <c r="B42" s="57" t="s">
        <v>56</v>
      </c>
      <c r="C42" s="58">
        <f t="shared" si="10"/>
        <v>886906999</v>
      </c>
      <c r="D42" s="58">
        <f>D40+D24</f>
        <v>0</v>
      </c>
      <c r="E42" s="58">
        <f t="shared" si="10"/>
        <v>71706470</v>
      </c>
      <c r="F42" s="58">
        <f t="shared" si="10"/>
        <v>71706470</v>
      </c>
      <c r="G42" s="58">
        <f t="shared" si="10"/>
        <v>0</v>
      </c>
      <c r="H42" s="58">
        <f t="shared" si="7"/>
        <v>71706470</v>
      </c>
      <c r="I42" s="59">
        <f t="shared" si="8"/>
        <v>8.085004412057865</v>
      </c>
      <c r="K42" s="66"/>
      <c r="L42" s="69"/>
      <c r="M42" s="69"/>
      <c r="N42" s="69"/>
      <c r="O42" s="69"/>
      <c r="P42" s="69"/>
    </row>
    <row r="43" spans="1:16" s="3" customFormat="1" ht="13.5" thickBot="1">
      <c r="A43" s="1"/>
      <c r="B43" s="30" t="s">
        <v>57</v>
      </c>
      <c r="C43" s="60">
        <f aca="true" t="shared" si="11" ref="C43:H43">C41+C42</f>
        <v>12009348799</v>
      </c>
      <c r="D43" s="60">
        <f t="shared" si="11"/>
        <v>0</v>
      </c>
      <c r="E43" s="60">
        <f t="shared" si="11"/>
        <v>2246706970</v>
      </c>
      <c r="F43" s="60">
        <f t="shared" si="11"/>
        <v>2246706970</v>
      </c>
      <c r="G43" s="60">
        <f t="shared" si="11"/>
        <v>0</v>
      </c>
      <c r="H43" s="60">
        <f t="shared" si="11"/>
        <v>2246706970</v>
      </c>
      <c r="I43" s="24">
        <f t="shared" si="8"/>
        <v>18.707983318688186</v>
      </c>
      <c r="K43" s="66"/>
      <c r="L43" s="69"/>
      <c r="M43" s="69"/>
      <c r="N43" s="69"/>
      <c r="O43" s="69"/>
      <c r="P43" s="69"/>
    </row>
    <row r="44" spans="1:16" s="3" customFormat="1" ht="12.75">
      <c r="A44" s="1"/>
      <c r="B44" s="7"/>
      <c r="C44" s="141"/>
      <c r="D44" s="141"/>
      <c r="E44" s="141"/>
      <c r="F44" s="141"/>
      <c r="G44" s="141"/>
      <c r="H44" s="141"/>
      <c r="I44" s="122"/>
      <c r="K44" s="66"/>
      <c r="L44" s="69"/>
      <c r="M44" s="69"/>
      <c r="N44" s="69"/>
      <c r="O44" s="69"/>
      <c r="P44" s="69"/>
    </row>
    <row r="45" spans="1:16" s="3" customFormat="1" ht="13.5" thickBot="1">
      <c r="A45" s="1"/>
      <c r="B45" s="7"/>
      <c r="C45" s="141"/>
      <c r="D45" s="141"/>
      <c r="E45" s="141"/>
      <c r="F45" s="141"/>
      <c r="G45" s="141"/>
      <c r="H45" s="141"/>
      <c r="I45" s="122"/>
      <c r="K45" s="66"/>
      <c r="L45" s="69"/>
      <c r="M45" s="69"/>
      <c r="N45" s="69"/>
      <c r="O45" s="69"/>
      <c r="P45" s="69"/>
    </row>
    <row r="46" spans="1:16" s="3" customFormat="1" ht="13.5" thickBot="1">
      <c r="A46" s="1"/>
      <c r="B46" s="245" t="s">
        <v>246</v>
      </c>
      <c r="C46" s="237" t="s">
        <v>17</v>
      </c>
      <c r="D46" s="241" t="s">
        <v>18</v>
      </c>
      <c r="E46" s="249"/>
      <c r="F46" s="250"/>
      <c r="G46" s="247" t="s">
        <v>45</v>
      </c>
      <c r="H46" s="237" t="s">
        <v>46</v>
      </c>
      <c r="I46" s="237" t="s">
        <v>206</v>
      </c>
      <c r="K46" s="66"/>
      <c r="L46" s="69"/>
      <c r="M46" s="69"/>
      <c r="N46" s="69"/>
      <c r="O46" s="69"/>
      <c r="P46" s="69"/>
    </row>
    <row r="47" spans="1:16" s="3" customFormat="1" ht="26.25" thickBot="1">
      <c r="A47" s="1"/>
      <c r="B47" s="246"/>
      <c r="C47" s="244"/>
      <c r="D47" s="174" t="s">
        <v>323</v>
      </c>
      <c r="E47" s="173" t="s">
        <v>3</v>
      </c>
      <c r="F47" s="174" t="s">
        <v>324</v>
      </c>
      <c r="G47" s="248"/>
      <c r="H47" s="244"/>
      <c r="I47" s="244"/>
      <c r="K47" s="66"/>
      <c r="L47" s="69"/>
      <c r="M47" s="69"/>
      <c r="N47" s="69"/>
      <c r="O47" s="69"/>
      <c r="P47" s="69"/>
    </row>
    <row r="48" spans="1:16" s="3" customFormat="1" ht="12.75">
      <c r="A48" s="1"/>
      <c r="B48" s="14" t="s">
        <v>21</v>
      </c>
      <c r="C48" s="15"/>
      <c r="D48" s="15"/>
      <c r="E48" s="15"/>
      <c r="F48" s="15"/>
      <c r="G48" s="15"/>
      <c r="H48" s="15"/>
      <c r="I48" s="16"/>
      <c r="K48" s="66"/>
      <c r="L48" s="69"/>
      <c r="M48" s="69"/>
      <c r="N48" s="69"/>
      <c r="O48" s="69"/>
      <c r="P48" s="69"/>
    </row>
    <row r="49" spans="1:16" s="3" customFormat="1" ht="12.75">
      <c r="A49" s="1"/>
      <c r="B49" s="18" t="s">
        <v>267</v>
      </c>
      <c r="C49" s="142">
        <v>209004000</v>
      </c>
      <c r="D49" s="142">
        <v>0</v>
      </c>
      <c r="E49" s="142">
        <v>0</v>
      </c>
      <c r="F49" s="178">
        <f aca="true" t="shared" si="12" ref="F49:F56">D49+E49</f>
        <v>0</v>
      </c>
      <c r="G49" s="142">
        <v>0</v>
      </c>
      <c r="H49" s="31">
        <f aca="true" t="shared" si="13" ref="H49:H58">F49+G49</f>
        <v>0</v>
      </c>
      <c r="I49" s="19">
        <f aca="true" t="shared" si="14" ref="I49:I58">IF(C49=0,0,H49/C49*100)</f>
        <v>0</v>
      </c>
      <c r="K49" s="66"/>
      <c r="L49" s="69"/>
      <c r="M49" s="69"/>
      <c r="N49" s="69"/>
      <c r="O49" s="69"/>
      <c r="P49" s="69"/>
    </row>
    <row r="50" spans="1:16" s="3" customFormat="1" ht="12.75">
      <c r="A50" s="1"/>
      <c r="B50" s="18" t="s">
        <v>280</v>
      </c>
      <c r="C50" s="142">
        <v>245131000</v>
      </c>
      <c r="D50" s="142">
        <v>0</v>
      </c>
      <c r="E50" s="142">
        <v>0</v>
      </c>
      <c r="F50" s="178">
        <f t="shared" si="12"/>
        <v>0</v>
      </c>
      <c r="G50" s="142">
        <v>0</v>
      </c>
      <c r="H50" s="31">
        <f>F50+G50</f>
        <v>0</v>
      </c>
      <c r="I50" s="19">
        <f>IF(C50=0,0,H50/C50*100)</f>
        <v>0</v>
      </c>
      <c r="K50" s="66"/>
      <c r="L50" s="69"/>
      <c r="M50" s="69"/>
      <c r="N50" s="69"/>
      <c r="O50" s="69"/>
      <c r="P50" s="69"/>
    </row>
    <row r="51" spans="1:16" s="3" customFormat="1" ht="12.75">
      <c r="A51" s="1"/>
      <c r="B51" s="18" t="s">
        <v>11</v>
      </c>
      <c r="C51" s="142">
        <f>155263000+118823000</f>
        <v>274086000</v>
      </c>
      <c r="D51" s="142">
        <v>0</v>
      </c>
      <c r="E51" s="142">
        <f>43462224+6385000+6565146</f>
        <v>56412370</v>
      </c>
      <c r="F51" s="178">
        <f t="shared" si="12"/>
        <v>56412370</v>
      </c>
      <c r="G51" s="142">
        <v>0</v>
      </c>
      <c r="H51" s="31">
        <f t="shared" si="13"/>
        <v>56412370</v>
      </c>
      <c r="I51" s="19">
        <f t="shared" si="14"/>
        <v>20.581996161788634</v>
      </c>
      <c r="K51" s="66" t="s">
        <v>474</v>
      </c>
      <c r="L51" s="69"/>
      <c r="M51" s="69"/>
      <c r="N51" s="69"/>
      <c r="O51" s="69"/>
      <c r="P51" s="69"/>
    </row>
    <row r="52" spans="1:16" s="3" customFormat="1" ht="12.75">
      <c r="A52" s="1"/>
      <c r="B52" s="18" t="s">
        <v>368</v>
      </c>
      <c r="C52" s="142">
        <v>2998880000</v>
      </c>
      <c r="D52" s="142">
        <v>0</v>
      </c>
      <c r="E52" s="142">
        <v>412823449</v>
      </c>
      <c r="F52" s="178">
        <f t="shared" si="12"/>
        <v>412823449</v>
      </c>
      <c r="G52" s="142">
        <v>0</v>
      </c>
      <c r="H52" s="31">
        <f t="shared" si="13"/>
        <v>412823449</v>
      </c>
      <c r="I52" s="19">
        <f t="shared" si="14"/>
        <v>13.765920910473243</v>
      </c>
      <c r="K52" s="66"/>
      <c r="L52" s="69"/>
      <c r="M52" s="69"/>
      <c r="N52" s="69"/>
      <c r="O52" s="69"/>
      <c r="P52" s="69"/>
    </row>
    <row r="53" spans="1:16" s="3" customFormat="1" ht="12.75">
      <c r="A53" s="1"/>
      <c r="B53" s="18" t="s">
        <v>12</v>
      </c>
      <c r="C53" s="142">
        <v>2935770000</v>
      </c>
      <c r="D53" s="142">
        <v>0</v>
      </c>
      <c r="E53" s="142">
        <f>11830687+8587813</f>
        <v>20418500</v>
      </c>
      <c r="F53" s="178">
        <f t="shared" si="12"/>
        <v>20418500</v>
      </c>
      <c r="G53" s="142">
        <v>0</v>
      </c>
      <c r="H53" s="31">
        <f t="shared" si="13"/>
        <v>20418500</v>
      </c>
      <c r="I53" s="19">
        <f t="shared" si="14"/>
        <v>0.6955074818531425</v>
      </c>
      <c r="K53" s="66"/>
      <c r="L53" s="69"/>
      <c r="M53" s="69"/>
      <c r="N53" s="69"/>
      <c r="O53" s="69"/>
      <c r="P53" s="69"/>
    </row>
    <row r="54" spans="1:16" s="3" customFormat="1" ht="12.75">
      <c r="A54" s="1"/>
      <c r="B54" s="18" t="s">
        <v>13</v>
      </c>
      <c r="C54" s="142">
        <v>0</v>
      </c>
      <c r="D54" s="142">
        <v>0</v>
      </c>
      <c r="E54" s="142">
        <v>0</v>
      </c>
      <c r="F54" s="178">
        <f t="shared" si="12"/>
        <v>0</v>
      </c>
      <c r="G54" s="142">
        <v>0</v>
      </c>
      <c r="H54" s="31">
        <f t="shared" si="13"/>
        <v>0</v>
      </c>
      <c r="I54" s="19">
        <f t="shared" si="14"/>
        <v>0</v>
      </c>
      <c r="K54" s="66"/>
      <c r="L54" s="69"/>
      <c r="M54" s="69"/>
      <c r="N54" s="69"/>
      <c r="O54" s="69"/>
      <c r="P54" s="69"/>
    </row>
    <row r="55" spans="1:16" s="3" customFormat="1" ht="12.75">
      <c r="A55" s="1"/>
      <c r="B55" s="18" t="s">
        <v>14</v>
      </c>
      <c r="C55" s="142">
        <v>0</v>
      </c>
      <c r="D55" s="142">
        <v>0</v>
      </c>
      <c r="E55" s="142">
        <v>0</v>
      </c>
      <c r="F55" s="178">
        <f t="shared" si="12"/>
        <v>0</v>
      </c>
      <c r="G55" s="142">
        <v>0</v>
      </c>
      <c r="H55" s="31">
        <f t="shared" si="13"/>
        <v>0</v>
      </c>
      <c r="I55" s="19">
        <f t="shared" si="14"/>
        <v>0</v>
      </c>
      <c r="K55" s="66"/>
      <c r="L55" s="69"/>
      <c r="M55" s="69"/>
      <c r="N55" s="69"/>
      <c r="O55" s="69"/>
      <c r="P55" s="69"/>
    </row>
    <row r="56" spans="1:16" s="3" customFormat="1" ht="13.5" thickBot="1">
      <c r="A56" s="1"/>
      <c r="B56" s="20" t="s">
        <v>259</v>
      </c>
      <c r="C56" s="142">
        <f>28812000+917818000+279752000+876266110+2917384676</f>
        <v>5020032786</v>
      </c>
      <c r="D56" s="142">
        <v>0</v>
      </c>
      <c r="E56" s="142">
        <f>800633280+250715254+69421255</f>
        <v>1120769789</v>
      </c>
      <c r="F56" s="178">
        <f t="shared" si="12"/>
        <v>1120769789</v>
      </c>
      <c r="G56" s="142">
        <v>0</v>
      </c>
      <c r="H56" s="31">
        <f t="shared" si="13"/>
        <v>1120769789</v>
      </c>
      <c r="I56" s="21">
        <f t="shared" si="14"/>
        <v>22.325945601901893</v>
      </c>
      <c r="K56" s="66" t="s">
        <v>475</v>
      </c>
      <c r="L56" s="69"/>
      <c r="M56" s="69"/>
      <c r="N56" s="69"/>
      <c r="O56" s="69"/>
      <c r="P56" s="69"/>
    </row>
    <row r="57" spans="1:16" s="3" customFormat="1" ht="13.5" thickBot="1">
      <c r="A57" s="1"/>
      <c r="B57" s="30" t="s">
        <v>59</v>
      </c>
      <c r="C57" s="23">
        <f>SUM(C49:C56)</f>
        <v>11682903786</v>
      </c>
      <c r="D57" s="23">
        <f>SUM(D49:D56)</f>
        <v>0</v>
      </c>
      <c r="E57" s="23">
        <f>SUM(E49:E56)</f>
        <v>1610424108</v>
      </c>
      <c r="F57" s="23">
        <f>SUM(F49:F56)</f>
        <v>1610424108</v>
      </c>
      <c r="G57" s="23">
        <f>SUM(G49:G56)</f>
        <v>0</v>
      </c>
      <c r="H57" s="23">
        <f t="shared" si="13"/>
        <v>1610424108</v>
      </c>
      <c r="I57" s="24">
        <f t="shared" si="14"/>
        <v>13.784450659688074</v>
      </c>
      <c r="K57" s="66"/>
      <c r="L57" s="69"/>
      <c r="M57" s="69"/>
      <c r="N57" s="69"/>
      <c r="O57" s="69"/>
      <c r="P57" s="69"/>
    </row>
    <row r="58" spans="1:16" s="3" customFormat="1" ht="13.5" thickBot="1">
      <c r="A58" s="1"/>
      <c r="B58" s="30" t="s">
        <v>23</v>
      </c>
      <c r="C58" s="23">
        <f>C43+C57</f>
        <v>23692252585</v>
      </c>
      <c r="D58" s="23">
        <f>D43+D57</f>
        <v>0</v>
      </c>
      <c r="E58" s="23">
        <f>E43+E57</f>
        <v>3857131078</v>
      </c>
      <c r="F58" s="23">
        <f>F43+F57</f>
        <v>3857131078</v>
      </c>
      <c r="G58" s="23">
        <f>G43+G57</f>
        <v>0</v>
      </c>
      <c r="H58" s="23">
        <f t="shared" si="13"/>
        <v>3857131078</v>
      </c>
      <c r="I58" s="61">
        <f t="shared" si="14"/>
        <v>16.280136572754675</v>
      </c>
      <c r="K58" s="66"/>
      <c r="L58" s="69"/>
      <c r="M58" s="69"/>
      <c r="N58" s="69"/>
      <c r="O58" s="69"/>
      <c r="P58" s="69"/>
    </row>
    <row r="59" spans="1:16" s="3" customFormat="1" ht="13.5" thickBot="1">
      <c r="A59" s="1"/>
      <c r="B59" s="85"/>
      <c r="C59" s="5"/>
      <c r="D59" s="5"/>
      <c r="E59" s="5"/>
      <c r="F59" s="5"/>
      <c r="G59" s="44"/>
      <c r="H59" s="5"/>
      <c r="I59" s="86"/>
      <c r="K59" s="66"/>
      <c r="L59" s="69"/>
      <c r="M59" s="69"/>
      <c r="N59" s="69"/>
      <c r="O59" s="69"/>
      <c r="P59" s="69"/>
    </row>
    <row r="60" spans="1:16" s="3" customFormat="1" ht="12.75">
      <c r="A60" s="1"/>
      <c r="B60" s="93" t="s">
        <v>249</v>
      </c>
      <c r="C60" s="94"/>
      <c r="D60" s="94"/>
      <c r="E60" s="94"/>
      <c r="F60" s="94"/>
      <c r="G60" s="94"/>
      <c r="H60" s="94"/>
      <c r="I60" s="95"/>
      <c r="K60" s="66"/>
      <c r="L60" s="69"/>
      <c r="M60" s="69"/>
      <c r="N60" s="69"/>
      <c r="O60" s="69"/>
      <c r="P60" s="69"/>
    </row>
    <row r="61" spans="2:11" s="3" customFormat="1" ht="12.75">
      <c r="B61" s="18" t="s">
        <v>257</v>
      </c>
      <c r="C61" s="87">
        <f>(ownrevenues!C35+transfers!C56+transfers!C61)-C58</f>
        <v>2139586199.9300003</v>
      </c>
      <c r="D61" s="87">
        <f>(ownrevenues!D35+transfers!D56+transfers!D61)-D58</f>
        <v>0</v>
      </c>
      <c r="E61" s="87">
        <f>(ownrevenues!E35+transfers!E56+transfers!E61)-E58</f>
        <v>526687502.1199999</v>
      </c>
      <c r="F61" s="87">
        <f>(ownrevenues!F35+transfers!F56+transfers!F61)-F58</f>
        <v>526687502.1199999</v>
      </c>
      <c r="G61" s="88" t="s">
        <v>60</v>
      </c>
      <c r="H61" s="87">
        <f>(ownrevenues!F35+transfers!F56+transfers!F61)-H58</f>
        <v>526687502.1199999</v>
      </c>
      <c r="I61" s="89">
        <f>IF(C61=0,0,H61/C61*100)</f>
        <v>24.616325443547506</v>
      </c>
      <c r="K61" s="66"/>
    </row>
    <row r="62" spans="2:11" s="3" customFormat="1" ht="13.5" thickBot="1">
      <c r="B62" s="74" t="s">
        <v>258</v>
      </c>
      <c r="C62" s="90">
        <f>C61+ownrevenues!D48</f>
        <v>2756909042.09</v>
      </c>
      <c r="D62" s="90">
        <f>D61+ownrevenues!D48</f>
        <v>617322842.1600001</v>
      </c>
      <c r="E62" s="90">
        <f>E61+ownrevenues!E48</f>
        <v>1144010344.28</v>
      </c>
      <c r="F62" s="90">
        <f>F61+ownrevenues!D48</f>
        <v>1144010344.28</v>
      </c>
      <c r="G62" s="91" t="s">
        <v>60</v>
      </c>
      <c r="H62" s="90">
        <f>H61+ownrevenues!D48</f>
        <v>1144010344.28</v>
      </c>
      <c r="I62" s="92">
        <f>IF(C62=0,0,H62/C62*100)</f>
        <v>41.496122172124004</v>
      </c>
      <c r="K62" s="66"/>
    </row>
    <row r="63" spans="2:9" ht="12.75">
      <c r="B63" s="1"/>
      <c r="C63" s="1"/>
      <c r="D63" s="1"/>
      <c r="E63" s="1"/>
      <c r="F63" s="1"/>
      <c r="G63" s="2"/>
      <c r="H63" s="1"/>
      <c r="I63" s="1"/>
    </row>
  </sheetData>
  <sheetProtection password="CC08" sheet="1" objects="1" scenarios="1"/>
  <mergeCells count="12">
    <mergeCell ref="H46:H47"/>
    <mergeCell ref="I46:I47"/>
    <mergeCell ref="B46:B47"/>
    <mergeCell ref="C46:C47"/>
    <mergeCell ref="G46:G47"/>
    <mergeCell ref="D46:F46"/>
    <mergeCell ref="H6:H7"/>
    <mergeCell ref="I6:I7"/>
    <mergeCell ref="B6:B7"/>
    <mergeCell ref="C6:C7"/>
    <mergeCell ref="G6:G7"/>
    <mergeCell ref="D6:F6"/>
  </mergeCells>
  <dataValidations count="2">
    <dataValidation operator="greaterThanOrEqual" allowBlank="1" showInputMessage="1" showErrorMessage="1" error="The value entered must be a whole number and must be zero or greater than zero. " sqref="H61:I62 C61:F62"/>
    <dataValidation type="whole" operator="greaterThanOrEqual" allowBlank="1" showInputMessage="1" showErrorMessage="1" error="The value entered must be a whole number and must be zero or greater than zero. " sqref="G61:G62 H10:I45 C9:G45 C48:I59">
      <formula1>0</formula1>
    </dataValidation>
  </dataValidations>
  <printOptions horizontalCentered="1"/>
  <pageMargins left="0.75" right="0.75" top="0.75" bottom="0.75" header="0.5" footer="0.5"/>
  <pageSetup fitToHeight="2" horizontalDpi="1200" verticalDpi="1200" orientation="landscape" paperSize="9" scale="81" r:id="rId1"/>
  <rowBreaks count="1" manualBreakCount="1">
    <brk id="44" max="8" man="1"/>
  </rowBreaks>
  <ignoredErrors>
    <ignoredError sqref="E6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3">
      <selection activeCell="B2" sqref="B2:G40"/>
    </sheetView>
  </sheetViews>
  <sheetFormatPr defaultColWidth="9.140625" defaultRowHeight="12.75"/>
  <cols>
    <col min="1" max="1" width="3.8515625" style="3" customWidth="1"/>
    <col min="2" max="2" width="44.7109375" style="3"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Lindi Municipal Council (Lindi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5" t="s">
        <v>310</v>
      </c>
      <c r="C6" s="237" t="s">
        <v>0</v>
      </c>
      <c r="D6" s="241" t="s">
        <v>18</v>
      </c>
      <c r="E6" s="249"/>
      <c r="F6" s="250"/>
      <c r="G6" s="239" t="s">
        <v>2</v>
      </c>
      <c r="H6" s="8"/>
      <c r="I6" s="5"/>
    </row>
    <row r="7" spans="1:9" ht="40.5" customHeight="1" thickBot="1">
      <c r="A7" s="1"/>
      <c r="B7" s="236"/>
      <c r="C7" s="238"/>
      <c r="D7" s="174" t="s">
        <v>323</v>
      </c>
      <c r="E7" s="173" t="s">
        <v>3</v>
      </c>
      <c r="F7" s="174" t="s">
        <v>324</v>
      </c>
      <c r="G7" s="240"/>
      <c r="H7" s="9"/>
      <c r="I7" s="5"/>
    </row>
    <row r="8" spans="1:9" ht="13.5" thickBot="1">
      <c r="A8" s="1"/>
      <c r="B8" s="10"/>
      <c r="C8" s="11" t="s">
        <v>29</v>
      </c>
      <c r="D8" s="11" t="s">
        <v>5</v>
      </c>
      <c r="E8" s="11" t="s">
        <v>30</v>
      </c>
      <c r="F8" s="12" t="s">
        <v>7</v>
      </c>
      <c r="G8" s="12" t="s">
        <v>19</v>
      </c>
      <c r="H8" s="13"/>
      <c r="I8" s="5"/>
    </row>
    <row r="9" spans="1:12" ht="13.5" thickBot="1">
      <c r="A9" s="1"/>
      <c r="B9" s="22"/>
      <c r="C9" s="26"/>
      <c r="D9" s="26"/>
      <c r="E9" s="26"/>
      <c r="F9" s="26"/>
      <c r="G9" s="27"/>
      <c r="H9" s="17"/>
      <c r="J9" s="69"/>
      <c r="K9" s="69"/>
      <c r="L9" s="69"/>
    </row>
    <row r="10" spans="1:12" ht="12.75">
      <c r="A10" s="1"/>
      <c r="B10" s="137" t="s">
        <v>311</v>
      </c>
      <c r="C10" s="138"/>
      <c r="D10" s="138"/>
      <c r="E10" s="138"/>
      <c r="F10" s="138"/>
      <c r="G10" s="139"/>
      <c r="H10" s="17"/>
      <c r="J10" s="69"/>
      <c r="K10" s="69"/>
      <c r="L10" s="69"/>
    </row>
    <row r="11" spans="1:12" ht="12.75">
      <c r="A11" s="1"/>
      <c r="B11" s="14" t="s">
        <v>313</v>
      </c>
      <c r="C11" s="142">
        <v>66563000</v>
      </c>
      <c r="D11" s="142">
        <v>0</v>
      </c>
      <c r="E11" s="142">
        <v>0</v>
      </c>
      <c r="F11" s="178">
        <f>D11+E11</f>
        <v>0</v>
      </c>
      <c r="G11" s="16">
        <f aca="true" t="shared" si="0" ref="G11:G22">IF(C11=0,0,F11/C11*100)</f>
        <v>0</v>
      </c>
      <c r="H11" s="17"/>
      <c r="J11" s="69"/>
      <c r="K11" s="69"/>
      <c r="L11" s="69"/>
    </row>
    <row r="12" spans="1:12" ht="12.75">
      <c r="A12" s="1"/>
      <c r="B12" s="14" t="s">
        <v>312</v>
      </c>
      <c r="C12" s="142">
        <v>93828200</v>
      </c>
      <c r="D12" s="142">
        <v>0</v>
      </c>
      <c r="E12" s="142">
        <v>71406370</v>
      </c>
      <c r="F12" s="178">
        <f>D12+E12</f>
        <v>71406370</v>
      </c>
      <c r="G12" s="16">
        <f t="shared" si="0"/>
        <v>76.10331435538569</v>
      </c>
      <c r="H12" s="17"/>
      <c r="J12" s="69"/>
      <c r="K12" s="69"/>
      <c r="L12" s="69"/>
    </row>
    <row r="13" spans="1:12" ht="12.75">
      <c r="A13" s="1"/>
      <c r="B13" s="14" t="s">
        <v>319</v>
      </c>
      <c r="C13" s="142">
        <v>0</v>
      </c>
      <c r="D13" s="142">
        <v>0</v>
      </c>
      <c r="E13" s="142">
        <v>0</v>
      </c>
      <c r="F13" s="178">
        <f>D13+E13</f>
        <v>0</v>
      </c>
      <c r="G13" s="16">
        <f>IF(C13=0,0,F13/C13*100)</f>
        <v>0</v>
      </c>
      <c r="H13" s="17"/>
      <c r="J13" s="69"/>
      <c r="K13" s="69"/>
      <c r="L13" s="69"/>
    </row>
    <row r="14" spans="1:12" ht="13.5" thickBot="1">
      <c r="A14" s="1"/>
      <c r="B14" s="14" t="s">
        <v>320</v>
      </c>
      <c r="C14" s="142">
        <v>163202799</v>
      </c>
      <c r="D14" s="142">
        <v>0</v>
      </c>
      <c r="E14" s="142">
        <v>0</v>
      </c>
      <c r="F14" s="178">
        <f>D14+E14</f>
        <v>0</v>
      </c>
      <c r="G14" s="16">
        <f>IF(C14=0,0,F14/C14*100)</f>
        <v>0</v>
      </c>
      <c r="H14" s="17"/>
      <c r="J14" s="69"/>
      <c r="K14" s="69"/>
      <c r="L14" s="69"/>
    </row>
    <row r="15" spans="1:12" ht="13.5" thickBot="1">
      <c r="A15" s="1"/>
      <c r="B15" s="30" t="s">
        <v>321</v>
      </c>
      <c r="C15" s="23">
        <f>SUM(C11:C14)</f>
        <v>323593999</v>
      </c>
      <c r="D15" s="23">
        <f>SUM(D11:D14)</f>
        <v>0</v>
      </c>
      <c r="E15" s="23">
        <f>SUM(E11:E14)</f>
        <v>71406370</v>
      </c>
      <c r="F15" s="181">
        <f>SUM(F11:F14)</f>
        <v>71406370</v>
      </c>
      <c r="G15" s="24">
        <f>IF(C15=0,0,F15/C15*100)</f>
        <v>22.06665457970993</v>
      </c>
      <c r="H15" s="17"/>
      <c r="I15" s="69">
        <f>transfers!C12-sectors!C15</f>
        <v>0</v>
      </c>
      <c r="J15" s="69"/>
      <c r="K15" s="69"/>
      <c r="L15" s="69"/>
    </row>
    <row r="16" spans="1:12" ht="12.75">
      <c r="A16" s="1"/>
      <c r="B16" s="14"/>
      <c r="C16" s="175"/>
      <c r="D16" s="175"/>
      <c r="E16" s="175"/>
      <c r="F16" s="178"/>
      <c r="G16" s="16"/>
      <c r="H16" s="17"/>
      <c r="J16" s="69"/>
      <c r="K16" s="69"/>
      <c r="L16" s="69"/>
    </row>
    <row r="17" spans="1:12" ht="12.75">
      <c r="A17" s="1"/>
      <c r="B17" s="172" t="s">
        <v>318</v>
      </c>
      <c r="C17" s="1"/>
      <c r="D17" s="1"/>
      <c r="E17" s="1"/>
      <c r="F17" s="178"/>
      <c r="G17" s="16"/>
      <c r="H17" s="17"/>
      <c r="J17" s="69"/>
      <c r="K17" s="69"/>
      <c r="L17" s="69"/>
    </row>
    <row r="18" spans="1:12" ht="12.75">
      <c r="A18" s="1"/>
      <c r="B18" s="14" t="s">
        <v>314</v>
      </c>
      <c r="C18" s="142">
        <v>0</v>
      </c>
      <c r="D18" s="142">
        <v>0</v>
      </c>
      <c r="E18" s="142">
        <v>0</v>
      </c>
      <c r="F18" s="178">
        <f>D18+E18</f>
        <v>0</v>
      </c>
      <c r="G18" s="16">
        <f t="shared" si="0"/>
        <v>0</v>
      </c>
      <c r="H18" s="17"/>
      <c r="J18" s="69"/>
      <c r="K18" s="69"/>
      <c r="L18" s="69"/>
    </row>
    <row r="19" spans="1:12" ht="12.75">
      <c r="A19" s="1"/>
      <c r="B19" s="18" t="s">
        <v>315</v>
      </c>
      <c r="C19" s="142">
        <v>0</v>
      </c>
      <c r="D19" s="142">
        <v>0</v>
      </c>
      <c r="E19" s="142">
        <v>0</v>
      </c>
      <c r="F19" s="178">
        <f>D19+E19</f>
        <v>0</v>
      </c>
      <c r="G19" s="16">
        <f t="shared" si="0"/>
        <v>0</v>
      </c>
      <c r="H19" s="17"/>
      <c r="J19" s="69"/>
      <c r="K19" s="69"/>
      <c r="L19" s="69"/>
    </row>
    <row r="20" spans="1:12" ht="12.75">
      <c r="A20" s="1"/>
      <c r="B20" s="14" t="s">
        <v>316</v>
      </c>
      <c r="C20" s="142">
        <v>0</v>
      </c>
      <c r="D20" s="142">
        <v>0</v>
      </c>
      <c r="E20" s="142">
        <v>0</v>
      </c>
      <c r="F20" s="178">
        <f>D20+E20</f>
        <v>0</v>
      </c>
      <c r="G20" s="16">
        <f t="shared" si="0"/>
        <v>0</v>
      </c>
      <c r="H20" s="17"/>
      <c r="J20" s="69"/>
      <c r="K20" s="69"/>
      <c r="L20" s="69"/>
    </row>
    <row r="21" spans="1:12" ht="13.5" thickBot="1">
      <c r="A21" s="1"/>
      <c r="B21" s="18" t="s">
        <v>317</v>
      </c>
      <c r="C21" s="142">
        <v>0</v>
      </c>
      <c r="D21" s="142">
        <v>0</v>
      </c>
      <c r="E21" s="142">
        <v>0</v>
      </c>
      <c r="F21" s="178">
        <f>D21+E21</f>
        <v>0</v>
      </c>
      <c r="G21" s="16">
        <f t="shared" si="0"/>
        <v>0</v>
      </c>
      <c r="H21" s="17"/>
      <c r="J21" s="69"/>
      <c r="K21" s="69"/>
      <c r="L21" s="69"/>
    </row>
    <row r="22" spans="1:12" ht="13.5" thickBot="1">
      <c r="A22" s="1"/>
      <c r="B22" s="30" t="s">
        <v>322</v>
      </c>
      <c r="C22" s="23">
        <f>SUM(C18:C21)</f>
        <v>0</v>
      </c>
      <c r="D22" s="23">
        <f>SUM(D18:D21)</f>
        <v>0</v>
      </c>
      <c r="E22" s="23">
        <f>SUM(E18:E21)</f>
        <v>0</v>
      </c>
      <c r="F22" s="181">
        <f>SUM(F17:F21)</f>
        <v>0</v>
      </c>
      <c r="G22" s="24">
        <f t="shared" si="0"/>
        <v>0</v>
      </c>
      <c r="H22" s="17"/>
      <c r="J22" s="69"/>
      <c r="K22" s="69"/>
      <c r="L22" s="69"/>
    </row>
    <row r="23" spans="2:7" ht="13.5" thickBot="1">
      <c r="B23" s="189"/>
      <c r="G23" s="197"/>
    </row>
    <row r="24" spans="2:7" ht="12.75">
      <c r="B24" s="203" t="s">
        <v>336</v>
      </c>
      <c r="C24" s="195"/>
      <c r="D24" s="195"/>
      <c r="E24" s="195"/>
      <c r="F24" s="195"/>
      <c r="G24" s="196"/>
    </row>
    <row r="25" spans="2:7" ht="12.75">
      <c r="B25" s="189" t="s">
        <v>313</v>
      </c>
      <c r="C25" s="142">
        <v>27186000</v>
      </c>
      <c r="D25" s="142">
        <v>0</v>
      </c>
      <c r="E25" s="142">
        <v>0</v>
      </c>
      <c r="F25" s="175">
        <f>D25+E25</f>
        <v>0</v>
      </c>
      <c r="G25" s="191">
        <f>IF(C25=0,0,F25/C25*100)</f>
        <v>0</v>
      </c>
    </row>
    <row r="26" spans="2:9" ht="12.75">
      <c r="B26" s="189" t="s">
        <v>312</v>
      </c>
      <c r="C26" s="142">
        <v>88823000</v>
      </c>
      <c r="D26" s="142"/>
      <c r="E26" s="142"/>
      <c r="F26" s="175">
        <f>D26+E26</f>
        <v>0</v>
      </c>
      <c r="G26" s="191">
        <f>IF(C26=0,0,F26/C26*100)</f>
        <v>0</v>
      </c>
      <c r="I26" s="69">
        <f>transfers!C14-sectors!C28</f>
        <v>0</v>
      </c>
    </row>
    <row r="27" spans="2:7" ht="13.5" thickBot="1">
      <c r="B27" s="189" t="s">
        <v>337</v>
      </c>
      <c r="C27" s="142">
        <v>242474000</v>
      </c>
      <c r="D27" s="142">
        <v>0</v>
      </c>
      <c r="E27" s="142">
        <v>0</v>
      </c>
      <c r="F27" s="175">
        <f>D27+E27</f>
        <v>0</v>
      </c>
      <c r="G27" s="191">
        <f>IF(C27=0,0,F27/C27*100)</f>
        <v>0</v>
      </c>
    </row>
    <row r="28" spans="2:7" ht="13.5" thickBot="1">
      <c r="B28" s="190" t="s">
        <v>362</v>
      </c>
      <c r="C28" s="192">
        <f>SUM(C25:C27)</f>
        <v>358483000</v>
      </c>
      <c r="D28" s="192">
        <f>SUM(D25:D27)</f>
        <v>0</v>
      </c>
      <c r="E28" s="192">
        <f>SUM(E25:E27)</f>
        <v>0</v>
      </c>
      <c r="F28" s="193">
        <f>SUM(F25:F27)</f>
        <v>0</v>
      </c>
      <c r="G28" s="194">
        <f>IF(C28=0,0,F28/C28*100)</f>
        <v>0</v>
      </c>
    </row>
    <row r="29" spans="2:7" ht="13.5" thickBot="1">
      <c r="B29" s="189"/>
      <c r="G29" s="197"/>
    </row>
    <row r="30" spans="2:7" ht="12.75">
      <c r="B30" s="203" t="s">
        <v>351</v>
      </c>
      <c r="C30" s="195"/>
      <c r="D30" s="195"/>
      <c r="E30" s="195"/>
      <c r="F30" s="195"/>
      <c r="G30" s="196"/>
    </row>
    <row r="31" spans="2:7" ht="12.75">
      <c r="B31" s="189" t="s">
        <v>342</v>
      </c>
      <c r="C31" s="142">
        <f>6000000+6000000</f>
        <v>12000000</v>
      </c>
      <c r="D31" s="142">
        <v>0</v>
      </c>
      <c r="E31" s="142">
        <v>0</v>
      </c>
      <c r="F31" s="175">
        <f aca="true" t="shared" si="1" ref="F31:F39">D31+E31</f>
        <v>0</v>
      </c>
      <c r="G31" s="191">
        <f aca="true" t="shared" si="2" ref="G31:G40">IF(C31=0,0,F31/C31*100)</f>
        <v>0</v>
      </c>
    </row>
    <row r="32" spans="2:7" ht="12.75">
      <c r="B32" s="189" t="s">
        <v>343</v>
      </c>
      <c r="C32" s="142">
        <v>10000000</v>
      </c>
      <c r="D32" s="142">
        <v>0</v>
      </c>
      <c r="E32" s="142">
        <v>0</v>
      </c>
      <c r="F32" s="175">
        <f t="shared" si="1"/>
        <v>0</v>
      </c>
      <c r="G32" s="191">
        <f t="shared" si="2"/>
        <v>0</v>
      </c>
    </row>
    <row r="33" spans="2:7" ht="12.75">
      <c r="B33" s="189" t="s">
        <v>344</v>
      </c>
      <c r="C33" s="142">
        <v>10000000</v>
      </c>
      <c r="D33" s="142">
        <v>0</v>
      </c>
      <c r="E33" s="142">
        <v>0</v>
      </c>
      <c r="F33" s="175">
        <f t="shared" si="1"/>
        <v>0</v>
      </c>
      <c r="G33" s="191">
        <f t="shared" si="2"/>
        <v>0</v>
      </c>
    </row>
    <row r="34" spans="2:7" ht="12.75">
      <c r="B34" s="189" t="s">
        <v>367</v>
      </c>
      <c r="C34" s="142">
        <v>7000000</v>
      </c>
      <c r="D34" s="142">
        <v>0</v>
      </c>
      <c r="E34" s="142">
        <v>0</v>
      </c>
      <c r="F34" s="175">
        <f>D34+E34</f>
        <v>0</v>
      </c>
      <c r="G34" s="191">
        <f>IF(C34=0,0,F34/C34*100)</f>
        <v>0</v>
      </c>
    </row>
    <row r="35" spans="2:7" ht="12.75">
      <c r="B35" s="189" t="s">
        <v>340</v>
      </c>
      <c r="C35" s="142">
        <v>6000000</v>
      </c>
      <c r="D35" s="142">
        <v>0</v>
      </c>
      <c r="E35" s="142">
        <v>0</v>
      </c>
      <c r="F35" s="175">
        <f t="shared" si="1"/>
        <v>0</v>
      </c>
      <c r="G35" s="191">
        <f t="shared" si="2"/>
        <v>0</v>
      </c>
    </row>
    <row r="36" spans="2:7" ht="12.75">
      <c r="B36" s="189" t="s">
        <v>339</v>
      </c>
      <c r="C36" s="142">
        <v>5082000</v>
      </c>
      <c r="D36" s="142">
        <v>0</v>
      </c>
      <c r="E36" s="142">
        <v>0</v>
      </c>
      <c r="F36" s="175">
        <f t="shared" si="1"/>
        <v>0</v>
      </c>
      <c r="G36" s="191">
        <f t="shared" si="2"/>
        <v>0</v>
      </c>
    </row>
    <row r="37" spans="2:7" ht="12.75">
      <c r="B37" s="189" t="s">
        <v>341</v>
      </c>
      <c r="C37" s="142">
        <v>6000000</v>
      </c>
      <c r="D37" s="142">
        <v>0</v>
      </c>
      <c r="E37" s="142">
        <v>0</v>
      </c>
      <c r="F37" s="175">
        <f t="shared" si="1"/>
        <v>0</v>
      </c>
      <c r="G37" s="191">
        <f t="shared" si="2"/>
        <v>0</v>
      </c>
    </row>
    <row r="38" spans="2:7" ht="12.75">
      <c r="B38" s="189" t="s">
        <v>476</v>
      </c>
      <c r="C38" s="142">
        <v>6000000</v>
      </c>
      <c r="D38" s="142">
        <v>0</v>
      </c>
      <c r="E38" s="142">
        <v>0</v>
      </c>
      <c r="F38" s="175">
        <f t="shared" si="1"/>
        <v>0</v>
      </c>
      <c r="G38" s="191">
        <f t="shared" si="2"/>
        <v>0</v>
      </c>
    </row>
    <row r="39" spans="2:7" ht="13.5" thickBot="1">
      <c r="B39" s="189" t="s">
        <v>346</v>
      </c>
      <c r="C39" s="142">
        <v>27103000</v>
      </c>
      <c r="D39" s="142">
        <v>0</v>
      </c>
      <c r="E39" s="142">
        <v>0</v>
      </c>
      <c r="F39" s="175">
        <f t="shared" si="1"/>
        <v>0</v>
      </c>
      <c r="G39" s="191">
        <f t="shared" si="2"/>
        <v>0</v>
      </c>
    </row>
    <row r="40" spans="2:7" ht="13.5" thickBot="1">
      <c r="B40" s="190" t="s">
        <v>338</v>
      </c>
      <c r="C40" s="192">
        <f>SUM(C31:C39)</f>
        <v>89185000</v>
      </c>
      <c r="D40" s="192">
        <f>SUM(D31:D39)</f>
        <v>0</v>
      </c>
      <c r="E40" s="192">
        <f>SUM(E31:E39)</f>
        <v>0</v>
      </c>
      <c r="F40" s="193">
        <f>SUM(F31:F39)</f>
        <v>0</v>
      </c>
      <c r="G40" s="194">
        <f t="shared" si="2"/>
        <v>0</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F9:G22 C9:E16 C18:E22">
      <formula1>0</formula1>
    </dataValidation>
  </dataValidations>
  <printOptions/>
  <pageMargins left="0.75" right="0.75" top="1" bottom="1" header="0.5" footer="0.5"/>
  <pageSetup fitToHeight="1" fitToWidth="1" horizontalDpi="1200" verticalDpi="1200" orientation="landscape" paperSize="9" scale="83" r:id="rId1"/>
</worksheet>
</file>

<file path=xl/worksheets/sheet7.xml><?xml version="1.0" encoding="utf-8"?>
<worksheet xmlns="http://schemas.openxmlformats.org/spreadsheetml/2006/main" xmlns:r="http://schemas.openxmlformats.org/officeDocument/2006/relationships">
  <dimension ref="A1:G713"/>
  <sheetViews>
    <sheetView zoomScalePageLayoutView="0" workbookViewId="0" topLeftCell="A679">
      <selection activeCell="I700" sqref="I700"/>
    </sheetView>
  </sheetViews>
  <sheetFormatPr defaultColWidth="9.140625" defaultRowHeight="12.75"/>
  <cols>
    <col min="1" max="1" width="48.28125" style="213" bestFit="1" customWidth="1"/>
    <col min="2" max="2" width="6.28125" style="215" customWidth="1"/>
    <col min="3" max="3" width="9.140625" style="125" customWidth="1"/>
    <col min="4" max="4" width="3.8515625" style="125" customWidth="1"/>
    <col min="5" max="5" width="9.140625" style="220" customWidth="1"/>
    <col min="6" max="6" width="3.140625" style="125" customWidth="1"/>
    <col min="7" max="16384" width="9.140625" style="125" customWidth="1"/>
  </cols>
  <sheetData>
    <row r="1" spans="1:7" ht="12.75">
      <c r="A1" s="77" t="s">
        <v>176</v>
      </c>
      <c r="B1" s="204"/>
      <c r="C1" s="221">
        <f>letter!$C3</f>
        <v>762006</v>
      </c>
      <c r="D1" s="162"/>
      <c r="E1" s="221">
        <f>letter!$C3</f>
        <v>762006</v>
      </c>
      <c r="F1" s="162"/>
      <c r="G1" s="205" t="s">
        <v>180</v>
      </c>
    </row>
    <row r="2" spans="1:7" ht="15.75">
      <c r="A2" s="77" t="s">
        <v>177</v>
      </c>
      <c r="B2" s="206"/>
      <c r="C2" s="222" t="str">
        <f>"L"&amp;RIGHT(LEFT(letter!$C4,7),2)&amp;letter!$C5</f>
        <v>L17Q1</v>
      </c>
      <c r="D2" s="163"/>
      <c r="E2" s="222" t="str">
        <f>"L"&amp;RIGHT(LEFT(letter!$C4,7),2)&amp;letter!$C5</f>
        <v>L17Q1</v>
      </c>
      <c r="F2" s="163"/>
      <c r="G2" s="109" t="s">
        <v>309</v>
      </c>
    </row>
    <row r="3" spans="1:7" ht="13.5">
      <c r="A3" s="207" t="s">
        <v>178</v>
      </c>
      <c r="B3" s="204"/>
      <c r="C3" s="223">
        <v>0</v>
      </c>
      <c r="D3" s="164"/>
      <c r="E3" s="222">
        <v>0</v>
      </c>
      <c r="F3" s="164"/>
      <c r="G3" s="109" t="s">
        <v>247</v>
      </c>
    </row>
    <row r="4" spans="1:7" ht="13.5">
      <c r="A4" s="207" t="s">
        <v>179</v>
      </c>
      <c r="B4" s="204"/>
      <c r="C4" s="223">
        <v>0</v>
      </c>
      <c r="D4" s="164"/>
      <c r="E4" s="222">
        <v>0</v>
      </c>
      <c r="F4" s="164"/>
      <c r="G4" s="109" t="s">
        <v>181</v>
      </c>
    </row>
    <row r="5" spans="1:7" ht="13.5" customHeight="1">
      <c r="A5" s="208" t="s">
        <v>216</v>
      </c>
      <c r="B5" s="204" t="s">
        <v>4</v>
      </c>
      <c r="C5" s="224" t="s">
        <v>248</v>
      </c>
      <c r="E5" s="224" t="s">
        <v>248</v>
      </c>
      <c r="F5" s="165"/>
      <c r="G5" s="109" t="s">
        <v>182</v>
      </c>
    </row>
    <row r="6" spans="1:6" ht="13.5">
      <c r="A6" s="117" t="s">
        <v>217</v>
      </c>
      <c r="B6" s="204" t="s">
        <v>4</v>
      </c>
      <c r="C6" s="224" t="s">
        <v>248</v>
      </c>
      <c r="E6" s="230" t="str">
        <f>IF(C6="XX","XX",ROUND(C6,0))</f>
        <v>XX</v>
      </c>
      <c r="F6" s="165"/>
    </row>
    <row r="7" spans="1:6" ht="13.5">
      <c r="A7" s="77" t="s">
        <v>8</v>
      </c>
      <c r="B7" s="204" t="s">
        <v>4</v>
      </c>
      <c r="C7" s="225">
        <f>ownrevenues!$C10</f>
        <v>75000000</v>
      </c>
      <c r="E7" s="230">
        <f>IF(C7="XX","XX",ROUND(C7,0))</f>
        <v>75000000</v>
      </c>
      <c r="F7" s="166"/>
    </row>
    <row r="8" spans="1:6" ht="13.5">
      <c r="A8" s="77" t="s">
        <v>9</v>
      </c>
      <c r="B8" s="204" t="s">
        <v>4</v>
      </c>
      <c r="C8" s="225">
        <f>ownrevenues!$C11</f>
        <v>200000000</v>
      </c>
      <c r="E8" s="230">
        <f aca="true" t="shared" si="0" ref="E8:E69">IF(C8="XX","XX",ROUND(C8,0))</f>
        <v>200000000</v>
      </c>
      <c r="F8" s="166"/>
    </row>
    <row r="9" spans="1:6" ht="13.5">
      <c r="A9" s="77" t="s">
        <v>10</v>
      </c>
      <c r="B9" s="204" t="s">
        <v>4</v>
      </c>
      <c r="C9" s="225">
        <f>ownrevenues!$C12</f>
        <v>264450000</v>
      </c>
      <c r="E9" s="230">
        <f t="shared" si="0"/>
        <v>264450000</v>
      </c>
      <c r="F9" s="166"/>
    </row>
    <row r="10" spans="1:6" ht="13.5">
      <c r="A10" s="77" t="s">
        <v>31</v>
      </c>
      <c r="B10" s="204" t="s">
        <v>4</v>
      </c>
      <c r="C10" s="225">
        <f>ownrevenues!$C13</f>
        <v>135000000</v>
      </c>
      <c r="E10" s="230">
        <f t="shared" si="0"/>
        <v>135000000</v>
      </c>
      <c r="F10" s="166"/>
    </row>
    <row r="11" spans="1:6" ht="13.5">
      <c r="A11" s="77" t="s">
        <v>151</v>
      </c>
      <c r="B11" s="204" t="s">
        <v>4</v>
      </c>
      <c r="C11" s="225">
        <f>ownrevenues!$C14</f>
        <v>40000000</v>
      </c>
      <c r="E11" s="230">
        <f t="shared" si="0"/>
        <v>40000000</v>
      </c>
      <c r="F11" s="166"/>
    </row>
    <row r="12" spans="1:6" ht="13.5">
      <c r="A12" s="77" t="s">
        <v>152</v>
      </c>
      <c r="B12" s="204" t="s">
        <v>4</v>
      </c>
      <c r="C12" s="225">
        <f>ownrevenues!$C15</f>
        <v>13600000</v>
      </c>
      <c r="E12" s="230">
        <f t="shared" si="0"/>
        <v>13600000</v>
      </c>
      <c r="F12" s="166"/>
    </row>
    <row r="13" spans="1:6" ht="13.5">
      <c r="A13" s="198" t="s">
        <v>221</v>
      </c>
      <c r="B13" s="204" t="s">
        <v>4</v>
      </c>
      <c r="C13" s="225">
        <f>ownrevenues!$C16</f>
        <v>728050000</v>
      </c>
      <c r="E13" s="230">
        <f t="shared" si="0"/>
        <v>728050000</v>
      </c>
      <c r="F13" s="166"/>
    </row>
    <row r="14" spans="1:6" ht="13.5">
      <c r="A14" s="117" t="s">
        <v>218</v>
      </c>
      <c r="B14" s="204" t="s">
        <v>4</v>
      </c>
      <c r="C14" s="224" t="s">
        <v>248</v>
      </c>
      <c r="E14" s="230" t="str">
        <f t="shared" si="0"/>
        <v>XX</v>
      </c>
      <c r="F14" s="165"/>
    </row>
    <row r="15" spans="1:6" ht="13.5">
      <c r="A15" s="77" t="s">
        <v>207</v>
      </c>
      <c r="B15" s="204" t="s">
        <v>4</v>
      </c>
      <c r="C15" s="225">
        <f>ownrevenues!$C18</f>
        <v>198500000</v>
      </c>
      <c r="E15" s="230">
        <f t="shared" si="0"/>
        <v>198500000</v>
      </c>
      <c r="F15" s="166"/>
    </row>
    <row r="16" spans="1:6" ht="13.5">
      <c r="A16" s="77" t="s">
        <v>208</v>
      </c>
      <c r="B16" s="204" t="s">
        <v>4</v>
      </c>
      <c r="C16" s="225">
        <f>ownrevenues!$C19</f>
        <v>50000000</v>
      </c>
      <c r="E16" s="230">
        <f t="shared" si="0"/>
        <v>50000000</v>
      </c>
      <c r="F16" s="166"/>
    </row>
    <row r="17" spans="1:6" ht="13.5">
      <c r="A17" s="77" t="s">
        <v>219</v>
      </c>
      <c r="B17" s="204" t="s">
        <v>4</v>
      </c>
      <c r="C17" s="225">
        <f>ownrevenues!$C20</f>
        <v>10000000</v>
      </c>
      <c r="E17" s="230">
        <f t="shared" si="0"/>
        <v>10000000</v>
      </c>
      <c r="F17" s="166"/>
    </row>
    <row r="18" spans="1:6" ht="13.5">
      <c r="A18" s="77" t="s">
        <v>220</v>
      </c>
      <c r="B18" s="204" t="s">
        <v>4</v>
      </c>
      <c r="C18" s="225">
        <f>ownrevenues!$C21</f>
        <v>0</v>
      </c>
      <c r="E18" s="230">
        <f t="shared" si="0"/>
        <v>0</v>
      </c>
      <c r="F18" s="166"/>
    </row>
    <row r="19" spans="1:6" ht="13.5">
      <c r="A19" s="117" t="s">
        <v>222</v>
      </c>
      <c r="B19" s="204" t="s">
        <v>4</v>
      </c>
      <c r="C19" s="225">
        <f>ownrevenues!$C22</f>
        <v>258500000</v>
      </c>
      <c r="E19" s="230">
        <f t="shared" si="0"/>
        <v>258500000</v>
      </c>
      <c r="F19" s="166"/>
    </row>
    <row r="20" spans="1:6" ht="13.5">
      <c r="A20" s="117" t="s">
        <v>209</v>
      </c>
      <c r="B20" s="204" t="s">
        <v>4</v>
      </c>
      <c r="C20" s="224" t="s">
        <v>248</v>
      </c>
      <c r="E20" s="230" t="str">
        <f t="shared" si="0"/>
        <v>XX</v>
      </c>
      <c r="F20" s="165"/>
    </row>
    <row r="21" spans="1:6" ht="13.5">
      <c r="A21" s="77" t="s">
        <v>210</v>
      </c>
      <c r="B21" s="204" t="s">
        <v>4</v>
      </c>
      <c r="C21" s="225">
        <f>ownrevenues!$C24</f>
        <v>33360000</v>
      </c>
      <c r="E21" s="230">
        <f t="shared" si="0"/>
        <v>33360000</v>
      </c>
      <c r="F21" s="166"/>
    </row>
    <row r="22" spans="1:6" ht="13.5">
      <c r="A22" s="77" t="s">
        <v>211</v>
      </c>
      <c r="B22" s="204" t="s">
        <v>4</v>
      </c>
      <c r="C22" s="225">
        <f>ownrevenues!$C25</f>
        <v>24000000</v>
      </c>
      <c r="E22" s="230">
        <f t="shared" si="0"/>
        <v>24000000</v>
      </c>
      <c r="F22" s="166"/>
    </row>
    <row r="23" spans="1:6" ht="13.5">
      <c r="A23" s="77" t="s">
        <v>212</v>
      </c>
      <c r="B23" s="204" t="s">
        <v>4</v>
      </c>
      <c r="C23" s="225">
        <f>ownrevenues!$C26</f>
        <v>141608200</v>
      </c>
      <c r="E23" s="230">
        <f t="shared" si="0"/>
        <v>141608200</v>
      </c>
      <c r="F23" s="166"/>
    </row>
    <row r="24" spans="1:6" ht="13.5">
      <c r="A24" s="209" t="s">
        <v>213</v>
      </c>
      <c r="B24" s="204" t="s">
        <v>4</v>
      </c>
      <c r="C24" s="225">
        <f>ownrevenues!$C27</f>
        <v>0</v>
      </c>
      <c r="E24" s="230">
        <f t="shared" si="0"/>
        <v>0</v>
      </c>
      <c r="F24" s="166"/>
    </row>
    <row r="25" spans="1:6" ht="13.5">
      <c r="A25" s="209" t="s">
        <v>214</v>
      </c>
      <c r="B25" s="204" t="s">
        <v>4</v>
      </c>
      <c r="C25" s="225">
        <f>ownrevenues!$C28</f>
        <v>148180000</v>
      </c>
      <c r="E25" s="230">
        <f t="shared" si="0"/>
        <v>148180000</v>
      </c>
      <c r="F25" s="166"/>
    </row>
    <row r="26" spans="1:6" ht="13.5">
      <c r="A26" s="117" t="s">
        <v>223</v>
      </c>
      <c r="B26" s="204" t="s">
        <v>4</v>
      </c>
      <c r="C26" s="225">
        <f>ownrevenues!$C29</f>
        <v>198968200</v>
      </c>
      <c r="E26" s="230">
        <f t="shared" si="0"/>
        <v>198968200</v>
      </c>
      <c r="F26" s="166"/>
    </row>
    <row r="27" spans="1:6" ht="13.5">
      <c r="A27" s="210" t="s">
        <v>225</v>
      </c>
      <c r="B27" s="204" t="s">
        <v>4</v>
      </c>
      <c r="C27" s="224" t="s">
        <v>248</v>
      </c>
      <c r="E27" s="230" t="str">
        <f t="shared" si="0"/>
        <v>XX</v>
      </c>
      <c r="F27" s="165"/>
    </row>
    <row r="28" spans="1:6" ht="13.5">
      <c r="A28" s="207" t="s">
        <v>205</v>
      </c>
      <c r="B28" s="204" t="s">
        <v>4</v>
      </c>
      <c r="C28" s="225">
        <f>ownrevenues!$C31</f>
        <v>6000000</v>
      </c>
      <c r="E28" s="230">
        <f t="shared" si="0"/>
        <v>6000000</v>
      </c>
      <c r="F28" s="166"/>
    </row>
    <row r="29" spans="1:6" ht="13.5">
      <c r="A29" s="207" t="s">
        <v>215</v>
      </c>
      <c r="B29" s="204" t="s">
        <v>4</v>
      </c>
      <c r="C29" s="225">
        <f>ownrevenues!$C32</f>
        <v>911675000</v>
      </c>
      <c r="E29" s="230">
        <f t="shared" si="0"/>
        <v>911675000</v>
      </c>
      <c r="F29" s="166"/>
    </row>
    <row r="30" spans="1:6" ht="13.5">
      <c r="A30" s="77" t="s">
        <v>32</v>
      </c>
      <c r="B30" s="204" t="s">
        <v>4</v>
      </c>
      <c r="C30" s="225">
        <f>ownrevenues!$C33</f>
        <v>36392000</v>
      </c>
      <c r="E30" s="230">
        <f t="shared" si="0"/>
        <v>36392000</v>
      </c>
      <c r="F30" s="166"/>
    </row>
    <row r="31" spans="1:6" ht="13.5">
      <c r="A31" s="211" t="s">
        <v>224</v>
      </c>
      <c r="B31" s="204" t="s">
        <v>4</v>
      </c>
      <c r="C31" s="225">
        <f>ownrevenues!$C34</f>
        <v>954067000</v>
      </c>
      <c r="E31" s="230">
        <f t="shared" si="0"/>
        <v>954067000</v>
      </c>
      <c r="F31" s="166"/>
    </row>
    <row r="32" spans="1:6" ht="13.5">
      <c r="A32" s="117" t="s">
        <v>33</v>
      </c>
      <c r="B32" s="204" t="s">
        <v>4</v>
      </c>
      <c r="C32" s="225">
        <f>ownrevenues!$C35</f>
        <v>2139585200</v>
      </c>
      <c r="E32" s="230">
        <f t="shared" si="0"/>
        <v>2139585200</v>
      </c>
      <c r="F32" s="166"/>
    </row>
    <row r="33" spans="1:6" ht="13.5">
      <c r="A33" s="212" t="s">
        <v>226</v>
      </c>
      <c r="B33" s="204" t="s">
        <v>4</v>
      </c>
      <c r="C33" s="224" t="s">
        <v>248</v>
      </c>
      <c r="E33" s="230" t="str">
        <f t="shared" si="0"/>
        <v>XX</v>
      </c>
      <c r="F33" s="165"/>
    </row>
    <row r="34" spans="1:6" ht="13.5">
      <c r="A34" s="213" t="s">
        <v>352</v>
      </c>
      <c r="B34" s="204" t="s">
        <v>4</v>
      </c>
      <c r="C34" s="224" t="s">
        <v>248</v>
      </c>
      <c r="E34" s="230" t="str">
        <f t="shared" si="0"/>
        <v>XX</v>
      </c>
      <c r="F34" s="166"/>
    </row>
    <row r="35" spans="1:6" ht="13.5">
      <c r="A35" s="77" t="s">
        <v>353</v>
      </c>
      <c r="B35" s="204" t="s">
        <v>4</v>
      </c>
      <c r="C35" s="224" t="s">
        <v>248</v>
      </c>
      <c r="E35" s="230" t="str">
        <f t="shared" si="0"/>
        <v>XX</v>
      </c>
      <c r="F35" s="166"/>
    </row>
    <row r="36" spans="1:6" ht="13.5">
      <c r="A36" s="213" t="s">
        <v>354</v>
      </c>
      <c r="B36" s="204" t="s">
        <v>4</v>
      </c>
      <c r="C36" s="224" t="s">
        <v>248</v>
      </c>
      <c r="E36" s="230" t="str">
        <f t="shared" si="0"/>
        <v>XX</v>
      </c>
      <c r="F36" s="166"/>
    </row>
    <row r="37" spans="1:6" ht="13.5">
      <c r="A37" s="77" t="s">
        <v>356</v>
      </c>
      <c r="B37" s="204" t="s">
        <v>4</v>
      </c>
      <c r="C37" s="224" t="s">
        <v>248</v>
      </c>
      <c r="E37" s="230" t="str">
        <f t="shared" si="0"/>
        <v>XX</v>
      </c>
      <c r="F37" s="166"/>
    </row>
    <row r="38" spans="1:6" ht="13.5">
      <c r="A38" s="77" t="s">
        <v>231</v>
      </c>
      <c r="B38" s="204" t="s">
        <v>4</v>
      </c>
      <c r="C38" s="224" t="s">
        <v>248</v>
      </c>
      <c r="E38" s="230" t="str">
        <f t="shared" si="0"/>
        <v>XX</v>
      </c>
      <c r="F38" s="166"/>
    </row>
    <row r="39" spans="1:6" ht="13.5">
      <c r="A39" s="77" t="s">
        <v>355</v>
      </c>
      <c r="B39" s="204" t="s">
        <v>4</v>
      </c>
      <c r="C39" s="224" t="s">
        <v>248</v>
      </c>
      <c r="E39" s="230" t="str">
        <f t="shared" si="0"/>
        <v>XX</v>
      </c>
      <c r="F39" s="166"/>
    </row>
    <row r="40" spans="1:6" ht="13.5">
      <c r="A40" s="77" t="s">
        <v>430</v>
      </c>
      <c r="B40" s="204" t="s">
        <v>4</v>
      </c>
      <c r="C40" s="224" t="s">
        <v>248</v>
      </c>
      <c r="E40" s="230" t="str">
        <f>IF(C40="XX","XX",ROUND(C40,0))</f>
        <v>XX</v>
      </c>
      <c r="F40" s="166"/>
    </row>
    <row r="41" spans="1:6" ht="13.5">
      <c r="A41" s="77" t="s">
        <v>433</v>
      </c>
      <c r="B41" s="204" t="s">
        <v>4</v>
      </c>
      <c r="C41" s="224" t="s">
        <v>248</v>
      </c>
      <c r="E41" s="230" t="str">
        <f>IF(C41="XX","XX",ROUND(C41,0))</f>
        <v>XX</v>
      </c>
      <c r="F41" s="166"/>
    </row>
    <row r="42" spans="1:6" ht="13.5">
      <c r="A42" s="77" t="s">
        <v>432</v>
      </c>
      <c r="B42" s="204" t="s">
        <v>4</v>
      </c>
      <c r="C42" s="224" t="s">
        <v>248</v>
      </c>
      <c r="E42" s="230" t="str">
        <f t="shared" si="0"/>
        <v>XX</v>
      </c>
      <c r="F42" s="166"/>
    </row>
    <row r="43" spans="1:6" ht="13.5">
      <c r="A43" s="117" t="s">
        <v>230</v>
      </c>
      <c r="B43" s="204" t="s">
        <v>4</v>
      </c>
      <c r="C43" s="224" t="s">
        <v>248</v>
      </c>
      <c r="E43" s="230" t="str">
        <f t="shared" si="0"/>
        <v>XX</v>
      </c>
      <c r="F43" s="167"/>
    </row>
    <row r="44" spans="1:6" ht="13.5">
      <c r="A44" s="208" t="s">
        <v>216</v>
      </c>
      <c r="B44" s="204" t="s">
        <v>5</v>
      </c>
      <c r="C44" s="224" t="s">
        <v>248</v>
      </c>
      <c r="D44" s="167"/>
      <c r="E44" s="230" t="str">
        <f t="shared" si="0"/>
        <v>XX</v>
      </c>
      <c r="F44" s="167"/>
    </row>
    <row r="45" spans="1:6" ht="13.5">
      <c r="A45" s="117" t="s">
        <v>217</v>
      </c>
      <c r="B45" s="204" t="s">
        <v>5</v>
      </c>
      <c r="C45" s="224" t="s">
        <v>248</v>
      </c>
      <c r="D45" s="167"/>
      <c r="E45" s="230" t="str">
        <f t="shared" si="0"/>
        <v>XX</v>
      </c>
      <c r="F45" s="167"/>
    </row>
    <row r="46" spans="1:6" ht="13.5">
      <c r="A46" s="77" t="s">
        <v>8</v>
      </c>
      <c r="B46" s="204" t="s">
        <v>5</v>
      </c>
      <c r="C46" s="225">
        <f>ownrevenues!$D10</f>
        <v>0</v>
      </c>
      <c r="D46" s="167"/>
      <c r="E46" s="230">
        <f t="shared" si="0"/>
        <v>0</v>
      </c>
      <c r="F46" s="167"/>
    </row>
    <row r="47" spans="1:6" ht="13.5">
      <c r="A47" s="77" t="s">
        <v>9</v>
      </c>
      <c r="B47" s="204" t="s">
        <v>5</v>
      </c>
      <c r="C47" s="225">
        <f>ownrevenues!$D11</f>
        <v>0</v>
      </c>
      <c r="D47" s="167"/>
      <c r="E47" s="230">
        <f t="shared" si="0"/>
        <v>0</v>
      </c>
      <c r="F47" s="167"/>
    </row>
    <row r="48" spans="1:6" ht="13.5">
      <c r="A48" s="77" t="s">
        <v>10</v>
      </c>
      <c r="B48" s="204" t="s">
        <v>5</v>
      </c>
      <c r="C48" s="225">
        <f>ownrevenues!$D12</f>
        <v>0</v>
      </c>
      <c r="D48" s="167"/>
      <c r="E48" s="230">
        <f t="shared" si="0"/>
        <v>0</v>
      </c>
      <c r="F48" s="167"/>
    </row>
    <row r="49" spans="1:6" ht="13.5">
      <c r="A49" s="77" t="s">
        <v>31</v>
      </c>
      <c r="B49" s="204" t="s">
        <v>5</v>
      </c>
      <c r="C49" s="225">
        <f>ownrevenues!$D13</f>
        <v>0</v>
      </c>
      <c r="D49" s="167"/>
      <c r="E49" s="230">
        <f t="shared" si="0"/>
        <v>0</v>
      </c>
      <c r="F49" s="167"/>
    </row>
    <row r="50" spans="1:6" ht="13.5">
      <c r="A50" s="77" t="s">
        <v>151</v>
      </c>
      <c r="B50" s="204" t="s">
        <v>5</v>
      </c>
      <c r="C50" s="225">
        <f>ownrevenues!$D14</f>
        <v>0</v>
      </c>
      <c r="D50" s="167"/>
      <c r="E50" s="230">
        <f t="shared" si="0"/>
        <v>0</v>
      </c>
      <c r="F50" s="167"/>
    </row>
    <row r="51" spans="1:6" ht="13.5">
      <c r="A51" s="77" t="s">
        <v>152</v>
      </c>
      <c r="B51" s="204" t="s">
        <v>5</v>
      </c>
      <c r="C51" s="225">
        <f>ownrevenues!$D15</f>
        <v>0</v>
      </c>
      <c r="D51" s="167"/>
      <c r="E51" s="230">
        <f t="shared" si="0"/>
        <v>0</v>
      </c>
      <c r="F51" s="167"/>
    </row>
    <row r="52" spans="1:6" ht="13.5">
      <c r="A52" s="198" t="s">
        <v>221</v>
      </c>
      <c r="B52" s="204" t="s">
        <v>5</v>
      </c>
      <c r="C52" s="225">
        <f>ownrevenues!$D16</f>
        <v>0</v>
      </c>
      <c r="D52" s="167"/>
      <c r="E52" s="230">
        <f t="shared" si="0"/>
        <v>0</v>
      </c>
      <c r="F52" s="167"/>
    </row>
    <row r="53" spans="1:6" ht="13.5">
      <c r="A53" s="117" t="s">
        <v>218</v>
      </c>
      <c r="B53" s="204" t="s">
        <v>5</v>
      </c>
      <c r="C53" s="224" t="s">
        <v>248</v>
      </c>
      <c r="D53" s="167"/>
      <c r="E53" s="230" t="str">
        <f t="shared" si="0"/>
        <v>XX</v>
      </c>
      <c r="F53" s="167"/>
    </row>
    <row r="54" spans="1:6" ht="13.5">
      <c r="A54" s="77" t="s">
        <v>207</v>
      </c>
      <c r="B54" s="204" t="s">
        <v>5</v>
      </c>
      <c r="C54" s="225">
        <f>ownrevenues!$D18</f>
        <v>0</v>
      </c>
      <c r="D54" s="167"/>
      <c r="E54" s="230">
        <f t="shared" si="0"/>
        <v>0</v>
      </c>
      <c r="F54" s="167"/>
    </row>
    <row r="55" spans="1:6" ht="13.5">
      <c r="A55" s="77" t="s">
        <v>208</v>
      </c>
      <c r="B55" s="204" t="s">
        <v>5</v>
      </c>
      <c r="C55" s="225">
        <f>ownrevenues!$D19</f>
        <v>0</v>
      </c>
      <c r="D55" s="167"/>
      <c r="E55" s="230">
        <f t="shared" si="0"/>
        <v>0</v>
      </c>
      <c r="F55" s="167"/>
    </row>
    <row r="56" spans="1:6" ht="13.5">
      <c r="A56" s="77" t="s">
        <v>219</v>
      </c>
      <c r="B56" s="204" t="s">
        <v>5</v>
      </c>
      <c r="C56" s="225">
        <f>ownrevenues!$D20</f>
        <v>0</v>
      </c>
      <c r="D56" s="167"/>
      <c r="E56" s="230">
        <f t="shared" si="0"/>
        <v>0</v>
      </c>
      <c r="F56" s="167"/>
    </row>
    <row r="57" spans="1:6" ht="13.5">
      <c r="A57" s="77" t="s">
        <v>220</v>
      </c>
      <c r="B57" s="204" t="s">
        <v>5</v>
      </c>
      <c r="C57" s="225">
        <f>ownrevenues!$D21</f>
        <v>0</v>
      </c>
      <c r="D57" s="167"/>
      <c r="E57" s="230">
        <f t="shared" si="0"/>
        <v>0</v>
      </c>
      <c r="F57" s="167"/>
    </row>
    <row r="58" spans="1:6" ht="13.5">
      <c r="A58" s="117" t="s">
        <v>222</v>
      </c>
      <c r="B58" s="204" t="s">
        <v>5</v>
      </c>
      <c r="C58" s="225">
        <f>ownrevenues!$D22</f>
        <v>0</v>
      </c>
      <c r="D58" s="167"/>
      <c r="E58" s="230">
        <f t="shared" si="0"/>
        <v>0</v>
      </c>
      <c r="F58" s="167"/>
    </row>
    <row r="59" spans="1:6" ht="13.5">
      <c r="A59" s="117" t="s">
        <v>209</v>
      </c>
      <c r="B59" s="204" t="s">
        <v>5</v>
      </c>
      <c r="C59" s="224" t="s">
        <v>248</v>
      </c>
      <c r="D59" s="167"/>
      <c r="E59" s="230" t="str">
        <f t="shared" si="0"/>
        <v>XX</v>
      </c>
      <c r="F59" s="167"/>
    </row>
    <row r="60" spans="1:6" ht="13.5">
      <c r="A60" s="77" t="s">
        <v>210</v>
      </c>
      <c r="B60" s="204" t="s">
        <v>5</v>
      </c>
      <c r="C60" s="225">
        <f>ownrevenues!$D24</f>
        <v>0</v>
      </c>
      <c r="D60" s="167"/>
      <c r="E60" s="230">
        <f t="shared" si="0"/>
        <v>0</v>
      </c>
      <c r="F60" s="167"/>
    </row>
    <row r="61" spans="1:6" ht="13.5">
      <c r="A61" s="77" t="s">
        <v>211</v>
      </c>
      <c r="B61" s="204" t="s">
        <v>5</v>
      </c>
      <c r="C61" s="225">
        <f>ownrevenues!$D25</f>
        <v>0</v>
      </c>
      <c r="D61" s="167"/>
      <c r="E61" s="230">
        <f t="shared" si="0"/>
        <v>0</v>
      </c>
      <c r="F61" s="167"/>
    </row>
    <row r="62" spans="1:6" ht="13.5">
      <c r="A62" s="77" t="s">
        <v>212</v>
      </c>
      <c r="B62" s="204" t="s">
        <v>5</v>
      </c>
      <c r="C62" s="225">
        <f>ownrevenues!$D26</f>
        <v>0</v>
      </c>
      <c r="D62" s="167"/>
      <c r="E62" s="230">
        <f t="shared" si="0"/>
        <v>0</v>
      </c>
      <c r="F62" s="167"/>
    </row>
    <row r="63" spans="1:6" ht="13.5">
      <c r="A63" s="209" t="s">
        <v>213</v>
      </c>
      <c r="B63" s="204" t="s">
        <v>5</v>
      </c>
      <c r="C63" s="225">
        <f>ownrevenues!$D27</f>
        <v>0</v>
      </c>
      <c r="D63" s="167"/>
      <c r="E63" s="230">
        <f t="shared" si="0"/>
        <v>0</v>
      </c>
      <c r="F63" s="167"/>
    </row>
    <row r="64" spans="1:6" ht="13.5">
      <c r="A64" s="209" t="s">
        <v>214</v>
      </c>
      <c r="B64" s="204" t="s">
        <v>5</v>
      </c>
      <c r="C64" s="225">
        <f>ownrevenues!$D28</f>
        <v>0</v>
      </c>
      <c r="D64" s="167"/>
      <c r="E64" s="230">
        <f t="shared" si="0"/>
        <v>0</v>
      </c>
      <c r="F64" s="167"/>
    </row>
    <row r="65" spans="1:6" ht="13.5">
      <c r="A65" s="117" t="s">
        <v>223</v>
      </c>
      <c r="B65" s="204" t="s">
        <v>5</v>
      </c>
      <c r="C65" s="225">
        <f>ownrevenues!$D29</f>
        <v>0</v>
      </c>
      <c r="D65" s="167"/>
      <c r="E65" s="230">
        <f t="shared" si="0"/>
        <v>0</v>
      </c>
      <c r="F65" s="167"/>
    </row>
    <row r="66" spans="1:6" ht="13.5">
      <c r="A66" s="210" t="s">
        <v>225</v>
      </c>
      <c r="B66" s="204" t="s">
        <v>5</v>
      </c>
      <c r="C66" s="224" t="s">
        <v>248</v>
      </c>
      <c r="D66" s="167"/>
      <c r="E66" s="230" t="str">
        <f t="shared" si="0"/>
        <v>XX</v>
      </c>
      <c r="F66" s="167"/>
    </row>
    <row r="67" spans="1:6" ht="13.5">
      <c r="A67" s="207" t="s">
        <v>205</v>
      </c>
      <c r="B67" s="204" t="s">
        <v>5</v>
      </c>
      <c r="C67" s="225">
        <f>ownrevenues!$D31</f>
        <v>0</v>
      </c>
      <c r="D67" s="167"/>
      <c r="E67" s="230">
        <f t="shared" si="0"/>
        <v>0</v>
      </c>
      <c r="F67" s="167"/>
    </row>
    <row r="68" spans="1:6" ht="13.5">
      <c r="A68" s="207" t="s">
        <v>215</v>
      </c>
      <c r="B68" s="204" t="s">
        <v>5</v>
      </c>
      <c r="C68" s="225">
        <f>ownrevenues!$D32</f>
        <v>0</v>
      </c>
      <c r="D68" s="167"/>
      <c r="E68" s="230">
        <f t="shared" si="0"/>
        <v>0</v>
      </c>
      <c r="F68" s="167"/>
    </row>
    <row r="69" spans="1:6" ht="13.5">
      <c r="A69" s="77" t="s">
        <v>32</v>
      </c>
      <c r="B69" s="204" t="s">
        <v>5</v>
      </c>
      <c r="C69" s="225">
        <f>ownrevenues!$D33</f>
        <v>0</v>
      </c>
      <c r="D69" s="167"/>
      <c r="E69" s="230">
        <f t="shared" si="0"/>
        <v>0</v>
      </c>
      <c r="F69" s="167"/>
    </row>
    <row r="70" spans="1:6" ht="13.5">
      <c r="A70" s="211" t="s">
        <v>224</v>
      </c>
      <c r="B70" s="204" t="s">
        <v>5</v>
      </c>
      <c r="C70" s="225">
        <f>ownrevenues!$D34</f>
        <v>0</v>
      </c>
      <c r="D70" s="167"/>
      <c r="E70" s="230">
        <f aca="true" t="shared" si="1" ref="E70:E129">IF(C70="XX","XX",ROUND(C70,0))</f>
        <v>0</v>
      </c>
      <c r="F70" s="167"/>
    </row>
    <row r="71" spans="1:6" ht="13.5">
      <c r="A71" s="117" t="s">
        <v>33</v>
      </c>
      <c r="B71" s="204" t="s">
        <v>5</v>
      </c>
      <c r="C71" s="225">
        <f>ownrevenues!$D35</f>
        <v>0</v>
      </c>
      <c r="D71" s="167"/>
      <c r="E71" s="230">
        <f t="shared" si="1"/>
        <v>0</v>
      </c>
      <c r="F71" s="167"/>
    </row>
    <row r="72" spans="1:6" ht="13.5">
      <c r="A72" s="212" t="s">
        <v>226</v>
      </c>
      <c r="B72" s="204" t="s">
        <v>5</v>
      </c>
      <c r="C72" s="224" t="s">
        <v>248</v>
      </c>
      <c r="D72" s="167"/>
      <c r="E72" s="230" t="str">
        <f t="shared" si="1"/>
        <v>XX</v>
      </c>
      <c r="F72" s="167"/>
    </row>
    <row r="73" spans="1:6" ht="13.5">
      <c r="A73" s="213" t="s">
        <v>352</v>
      </c>
      <c r="B73" s="204" t="s">
        <v>5</v>
      </c>
      <c r="C73" s="225">
        <f>ownrevenues!$D39</f>
        <v>0</v>
      </c>
      <c r="D73" s="167"/>
      <c r="E73" s="230">
        <f t="shared" si="1"/>
        <v>0</v>
      </c>
      <c r="F73" s="167"/>
    </row>
    <row r="74" spans="1:6" ht="13.5">
      <c r="A74" s="77" t="s">
        <v>353</v>
      </c>
      <c r="B74" s="204" t="s">
        <v>5</v>
      </c>
      <c r="C74" s="225">
        <f>ownrevenues!$D40</f>
        <v>2573169.86</v>
      </c>
      <c r="D74" s="167"/>
      <c r="E74" s="230">
        <f t="shared" si="1"/>
        <v>2573170</v>
      </c>
      <c r="F74" s="167"/>
    </row>
    <row r="75" spans="1:6" ht="13.5">
      <c r="A75" s="213" t="s">
        <v>354</v>
      </c>
      <c r="B75" s="204" t="s">
        <v>5</v>
      </c>
      <c r="C75" s="225">
        <f>ownrevenues!$D41</f>
        <v>7075299.14</v>
      </c>
      <c r="D75" s="167"/>
      <c r="E75" s="230">
        <f t="shared" si="1"/>
        <v>7075299</v>
      </c>
      <c r="F75" s="167"/>
    </row>
    <row r="76" spans="1:6" ht="13.5">
      <c r="A76" s="77" t="s">
        <v>356</v>
      </c>
      <c r="B76" s="204" t="s">
        <v>5</v>
      </c>
      <c r="C76" s="225">
        <f>ownrevenues!$D42</f>
        <v>66651766.21</v>
      </c>
      <c r="D76" s="167"/>
      <c r="E76" s="230">
        <f t="shared" si="1"/>
        <v>66651766</v>
      </c>
      <c r="F76" s="167"/>
    </row>
    <row r="77" spans="1:6" ht="13.5">
      <c r="A77" s="77" t="s">
        <v>231</v>
      </c>
      <c r="B77" s="204" t="s">
        <v>5</v>
      </c>
      <c r="C77" s="225">
        <f>ownrevenues!$D43</f>
        <v>95520258</v>
      </c>
      <c r="D77" s="167"/>
      <c r="E77" s="230">
        <f t="shared" si="1"/>
        <v>95520258</v>
      </c>
      <c r="F77" s="167"/>
    </row>
    <row r="78" spans="1:6" ht="13.5">
      <c r="A78" s="77" t="s">
        <v>355</v>
      </c>
      <c r="B78" s="204" t="s">
        <v>5</v>
      </c>
      <c r="C78" s="225">
        <f>ownrevenues!$D44</f>
        <v>405925828.02</v>
      </c>
      <c r="D78" s="167"/>
      <c r="E78" s="230">
        <f>IF(C78="XX","XX",ROUND(C78,0))</f>
        <v>405925828</v>
      </c>
      <c r="F78" s="167"/>
    </row>
    <row r="79" spans="1:6" ht="13.5">
      <c r="A79" s="77" t="s">
        <v>430</v>
      </c>
      <c r="B79" s="204" t="s">
        <v>5</v>
      </c>
      <c r="C79" s="225">
        <f>ownrevenues!$D45</f>
        <v>32551578.47</v>
      </c>
      <c r="D79" s="167"/>
      <c r="E79" s="230">
        <f>IF(C79="XX","XX",ROUND(C79,0))</f>
        <v>32551578</v>
      </c>
      <c r="F79" s="167"/>
    </row>
    <row r="80" spans="1:6" ht="13.5">
      <c r="A80" s="77" t="s">
        <v>433</v>
      </c>
      <c r="B80" s="204" t="s">
        <v>5</v>
      </c>
      <c r="C80" s="225">
        <f>ownrevenues!$D46</f>
        <v>73274.5</v>
      </c>
      <c r="D80" s="167"/>
      <c r="E80" s="230">
        <f>IF(C80="XX","XX",ROUND(C80,0))</f>
        <v>73275</v>
      </c>
      <c r="F80" s="167"/>
    </row>
    <row r="81" spans="1:6" ht="13.5">
      <c r="A81" s="77" t="s">
        <v>432</v>
      </c>
      <c r="B81" s="204" t="s">
        <v>5</v>
      </c>
      <c r="C81" s="225">
        <f>ownrevenues!$D47</f>
        <v>6951667.96</v>
      </c>
      <c r="D81" s="167"/>
      <c r="E81" s="230">
        <f>IF(C81="XX","XX",ROUND(C81,0))</f>
        <v>6951668</v>
      </c>
      <c r="F81" s="167"/>
    </row>
    <row r="82" spans="1:6" ht="13.5">
      <c r="A82" s="117" t="s">
        <v>230</v>
      </c>
      <c r="B82" s="204" t="s">
        <v>5</v>
      </c>
      <c r="C82" s="225">
        <f>ownrevenues!$D48</f>
        <v>617322842.1600001</v>
      </c>
      <c r="D82" s="167"/>
      <c r="E82" s="230">
        <f t="shared" si="1"/>
        <v>617322842</v>
      </c>
      <c r="F82" s="167"/>
    </row>
    <row r="83" spans="1:6" ht="13.5">
      <c r="A83" s="208" t="s">
        <v>216</v>
      </c>
      <c r="B83" s="204" t="s">
        <v>6</v>
      </c>
      <c r="C83" s="224" t="s">
        <v>248</v>
      </c>
      <c r="D83" s="165"/>
      <c r="E83" s="230" t="str">
        <f t="shared" si="1"/>
        <v>XX</v>
      </c>
      <c r="F83" s="165"/>
    </row>
    <row r="84" spans="1:6" ht="13.5">
      <c r="A84" s="117" t="s">
        <v>217</v>
      </c>
      <c r="B84" s="204" t="s">
        <v>6</v>
      </c>
      <c r="C84" s="224" t="s">
        <v>248</v>
      </c>
      <c r="D84" s="165"/>
      <c r="E84" s="230" t="str">
        <f t="shared" si="1"/>
        <v>XX</v>
      </c>
      <c r="F84" s="165"/>
    </row>
    <row r="85" spans="1:6" ht="13.5">
      <c r="A85" s="77" t="s">
        <v>8</v>
      </c>
      <c r="B85" s="204" t="s">
        <v>6</v>
      </c>
      <c r="C85" s="225">
        <f>ownrevenues!$E10</f>
        <v>0</v>
      </c>
      <c r="D85" s="166"/>
      <c r="E85" s="230">
        <f t="shared" si="1"/>
        <v>0</v>
      </c>
      <c r="F85" s="166"/>
    </row>
    <row r="86" spans="1:6" ht="13.5">
      <c r="A86" s="77" t="s">
        <v>9</v>
      </c>
      <c r="B86" s="204" t="s">
        <v>6</v>
      </c>
      <c r="C86" s="225">
        <f>ownrevenues!$E11</f>
        <v>0</v>
      </c>
      <c r="D86" s="166"/>
      <c r="E86" s="230">
        <f t="shared" si="1"/>
        <v>0</v>
      </c>
      <c r="F86" s="166"/>
    </row>
    <row r="87" spans="1:6" ht="13.5">
      <c r="A87" s="77" t="s">
        <v>10</v>
      </c>
      <c r="B87" s="204" t="s">
        <v>6</v>
      </c>
      <c r="C87" s="225">
        <f>ownrevenues!$E12</f>
        <v>38836458</v>
      </c>
      <c r="D87" s="166"/>
      <c r="E87" s="230">
        <f t="shared" si="1"/>
        <v>38836458</v>
      </c>
      <c r="F87" s="166"/>
    </row>
    <row r="88" spans="1:6" ht="13.5">
      <c r="A88" s="77" t="s">
        <v>31</v>
      </c>
      <c r="B88" s="204" t="s">
        <v>6</v>
      </c>
      <c r="C88" s="225">
        <f>ownrevenues!$E13</f>
        <v>45276418</v>
      </c>
      <c r="D88" s="166"/>
      <c r="E88" s="230">
        <f t="shared" si="1"/>
        <v>45276418</v>
      </c>
      <c r="F88" s="166"/>
    </row>
    <row r="89" spans="1:6" ht="13.5">
      <c r="A89" s="77" t="s">
        <v>151</v>
      </c>
      <c r="B89" s="204" t="s">
        <v>6</v>
      </c>
      <c r="C89" s="225">
        <f>ownrevenues!$E14</f>
        <v>7578160</v>
      </c>
      <c r="D89" s="166"/>
      <c r="E89" s="230">
        <f t="shared" si="1"/>
        <v>7578160</v>
      </c>
      <c r="F89" s="166"/>
    </row>
    <row r="90" spans="1:6" ht="13.5">
      <c r="A90" s="77" t="s">
        <v>152</v>
      </c>
      <c r="B90" s="204" t="s">
        <v>6</v>
      </c>
      <c r="C90" s="225">
        <f>ownrevenues!$E15</f>
        <v>3504553</v>
      </c>
      <c r="D90" s="166"/>
      <c r="E90" s="230">
        <f t="shared" si="1"/>
        <v>3504553</v>
      </c>
      <c r="F90" s="166"/>
    </row>
    <row r="91" spans="1:6" ht="13.5">
      <c r="A91" s="198" t="s">
        <v>221</v>
      </c>
      <c r="B91" s="204" t="s">
        <v>6</v>
      </c>
      <c r="C91" s="225">
        <f>ownrevenues!$E16</f>
        <v>95195589</v>
      </c>
      <c r="D91" s="166"/>
      <c r="E91" s="230">
        <f t="shared" si="1"/>
        <v>95195589</v>
      </c>
      <c r="F91" s="166"/>
    </row>
    <row r="92" spans="1:6" ht="13.5">
      <c r="A92" s="117" t="s">
        <v>218</v>
      </c>
      <c r="B92" s="204" t="s">
        <v>6</v>
      </c>
      <c r="C92" s="224" t="s">
        <v>248</v>
      </c>
      <c r="D92" s="165"/>
      <c r="E92" s="230" t="str">
        <f t="shared" si="1"/>
        <v>XX</v>
      </c>
      <c r="F92" s="165"/>
    </row>
    <row r="93" spans="1:6" ht="13.5">
      <c r="A93" s="77" t="s">
        <v>207</v>
      </c>
      <c r="B93" s="204" t="s">
        <v>6</v>
      </c>
      <c r="C93" s="225">
        <f>ownrevenues!$E18</f>
        <v>55856086</v>
      </c>
      <c r="D93" s="166"/>
      <c r="E93" s="230">
        <f t="shared" si="1"/>
        <v>55856086</v>
      </c>
      <c r="F93" s="166"/>
    </row>
    <row r="94" spans="1:6" ht="13.5">
      <c r="A94" s="77" t="s">
        <v>208</v>
      </c>
      <c r="B94" s="204" t="s">
        <v>6</v>
      </c>
      <c r="C94" s="225">
        <f>ownrevenues!$E19</f>
        <v>7225550</v>
      </c>
      <c r="D94" s="166"/>
      <c r="E94" s="230">
        <f t="shared" si="1"/>
        <v>7225550</v>
      </c>
      <c r="F94" s="166"/>
    </row>
    <row r="95" spans="1:6" ht="13.5">
      <c r="A95" s="77" t="s">
        <v>219</v>
      </c>
      <c r="B95" s="204" t="s">
        <v>6</v>
      </c>
      <c r="C95" s="225">
        <f>ownrevenues!$E20</f>
        <v>80000</v>
      </c>
      <c r="D95" s="166"/>
      <c r="E95" s="230">
        <f t="shared" si="1"/>
        <v>80000</v>
      </c>
      <c r="F95" s="166"/>
    </row>
    <row r="96" spans="1:6" ht="13.5">
      <c r="A96" s="77" t="s">
        <v>220</v>
      </c>
      <c r="B96" s="204" t="s">
        <v>6</v>
      </c>
      <c r="C96" s="225">
        <f>ownrevenues!$E21</f>
        <v>0</v>
      </c>
      <c r="D96" s="166"/>
      <c r="E96" s="230">
        <f t="shared" si="1"/>
        <v>0</v>
      </c>
      <c r="F96" s="166"/>
    </row>
    <row r="97" spans="1:6" ht="13.5">
      <c r="A97" s="117" t="s">
        <v>222</v>
      </c>
      <c r="B97" s="204" t="s">
        <v>6</v>
      </c>
      <c r="C97" s="225">
        <f>ownrevenues!$E22</f>
        <v>63161636</v>
      </c>
      <c r="D97" s="166"/>
      <c r="E97" s="230">
        <f t="shared" si="1"/>
        <v>63161636</v>
      </c>
      <c r="F97" s="166"/>
    </row>
    <row r="98" spans="1:6" ht="13.5">
      <c r="A98" s="117" t="s">
        <v>209</v>
      </c>
      <c r="B98" s="204" t="s">
        <v>6</v>
      </c>
      <c r="C98" s="224" t="s">
        <v>248</v>
      </c>
      <c r="D98" s="165"/>
      <c r="E98" s="230" t="str">
        <f t="shared" si="1"/>
        <v>XX</v>
      </c>
      <c r="F98" s="165"/>
    </row>
    <row r="99" spans="1:6" ht="13.5">
      <c r="A99" s="77" t="s">
        <v>210</v>
      </c>
      <c r="B99" s="204" t="s">
        <v>6</v>
      </c>
      <c r="C99" s="225">
        <f>ownrevenues!$E24</f>
        <v>4196110</v>
      </c>
      <c r="D99" s="166"/>
      <c r="E99" s="230">
        <f t="shared" si="1"/>
        <v>4196110</v>
      </c>
      <c r="F99" s="166"/>
    </row>
    <row r="100" spans="1:6" ht="13.5">
      <c r="A100" s="77" t="s">
        <v>211</v>
      </c>
      <c r="B100" s="204" t="s">
        <v>6</v>
      </c>
      <c r="C100" s="225">
        <f>ownrevenues!$E25</f>
        <v>5914000</v>
      </c>
      <c r="D100" s="166"/>
      <c r="E100" s="230">
        <f t="shared" si="1"/>
        <v>5914000</v>
      </c>
      <c r="F100" s="166"/>
    </row>
    <row r="101" spans="1:6" ht="13.5">
      <c r="A101" s="77" t="s">
        <v>212</v>
      </c>
      <c r="B101" s="204" t="s">
        <v>6</v>
      </c>
      <c r="C101" s="225">
        <f>ownrevenues!$E26</f>
        <v>26756870</v>
      </c>
      <c r="D101" s="166"/>
      <c r="E101" s="230">
        <f t="shared" si="1"/>
        <v>26756870</v>
      </c>
      <c r="F101" s="166"/>
    </row>
    <row r="102" spans="1:6" ht="13.5">
      <c r="A102" s="209" t="s">
        <v>213</v>
      </c>
      <c r="B102" s="204" t="s">
        <v>6</v>
      </c>
      <c r="C102" s="225">
        <f>ownrevenues!$E27</f>
        <v>0</v>
      </c>
      <c r="D102" s="166"/>
      <c r="E102" s="230">
        <f t="shared" si="1"/>
        <v>0</v>
      </c>
      <c r="F102" s="166"/>
    </row>
    <row r="103" spans="1:6" ht="13.5">
      <c r="A103" s="209" t="s">
        <v>214</v>
      </c>
      <c r="B103" s="204" t="s">
        <v>6</v>
      </c>
      <c r="C103" s="225">
        <f>ownrevenues!$E28</f>
        <v>42890420</v>
      </c>
      <c r="D103" s="166"/>
      <c r="E103" s="230">
        <f t="shared" si="1"/>
        <v>42890420</v>
      </c>
      <c r="F103" s="166"/>
    </row>
    <row r="104" spans="1:6" ht="13.5">
      <c r="A104" s="117" t="s">
        <v>223</v>
      </c>
      <c r="B104" s="204" t="s">
        <v>6</v>
      </c>
      <c r="C104" s="225">
        <f>ownrevenues!$E29</f>
        <v>36866980</v>
      </c>
      <c r="D104" s="166"/>
      <c r="E104" s="230">
        <f t="shared" si="1"/>
        <v>36866980</v>
      </c>
      <c r="F104" s="166"/>
    </row>
    <row r="105" spans="1:6" ht="13.5">
      <c r="A105" s="210" t="s">
        <v>225</v>
      </c>
      <c r="B105" s="204" t="s">
        <v>6</v>
      </c>
      <c r="C105" s="224" t="s">
        <v>248</v>
      </c>
      <c r="D105" s="165"/>
      <c r="E105" s="230" t="str">
        <f t="shared" si="1"/>
        <v>XX</v>
      </c>
      <c r="F105" s="165"/>
    </row>
    <row r="106" spans="1:6" ht="13.5">
      <c r="A106" s="207" t="s">
        <v>205</v>
      </c>
      <c r="B106" s="204" t="s">
        <v>6</v>
      </c>
      <c r="C106" s="225">
        <f>ownrevenues!$E31</f>
        <v>1302000</v>
      </c>
      <c r="D106" s="166"/>
      <c r="E106" s="230">
        <f t="shared" si="1"/>
        <v>1302000</v>
      </c>
      <c r="F106" s="166"/>
    </row>
    <row r="107" spans="1:6" ht="13.5">
      <c r="A107" s="207" t="s">
        <v>215</v>
      </c>
      <c r="B107" s="204" t="s">
        <v>6</v>
      </c>
      <c r="C107" s="225">
        <f>ownrevenues!$E32</f>
        <v>43211647</v>
      </c>
      <c r="D107" s="166"/>
      <c r="E107" s="230">
        <f t="shared" si="1"/>
        <v>43211647</v>
      </c>
      <c r="F107" s="166"/>
    </row>
    <row r="108" spans="1:6" ht="13.5">
      <c r="A108" s="77" t="s">
        <v>32</v>
      </c>
      <c r="B108" s="204" t="s">
        <v>6</v>
      </c>
      <c r="C108" s="225">
        <f>ownrevenues!$E33</f>
        <v>7128755</v>
      </c>
      <c r="D108" s="166"/>
      <c r="E108" s="230">
        <f t="shared" si="1"/>
        <v>7128755</v>
      </c>
      <c r="F108" s="166"/>
    </row>
    <row r="109" spans="1:6" ht="13.5">
      <c r="A109" s="211" t="s">
        <v>224</v>
      </c>
      <c r="B109" s="204" t="s">
        <v>6</v>
      </c>
      <c r="C109" s="225">
        <f>ownrevenues!$E34</f>
        <v>51642402</v>
      </c>
      <c r="D109" s="166"/>
      <c r="E109" s="230">
        <f t="shared" si="1"/>
        <v>51642402</v>
      </c>
      <c r="F109" s="166"/>
    </row>
    <row r="110" spans="1:6" ht="13.5">
      <c r="A110" s="117" t="s">
        <v>33</v>
      </c>
      <c r="B110" s="204" t="s">
        <v>6</v>
      </c>
      <c r="C110" s="225">
        <f>ownrevenues!$E35</f>
        <v>246866607</v>
      </c>
      <c r="D110" s="166"/>
      <c r="E110" s="230">
        <f t="shared" si="1"/>
        <v>246866607</v>
      </c>
      <c r="F110" s="166"/>
    </row>
    <row r="111" spans="1:6" ht="13.5">
      <c r="A111" s="212" t="s">
        <v>226</v>
      </c>
      <c r="B111" s="204" t="s">
        <v>6</v>
      </c>
      <c r="C111" s="224" t="s">
        <v>248</v>
      </c>
      <c r="D111" s="165"/>
      <c r="E111" s="230" t="str">
        <f t="shared" si="1"/>
        <v>XX</v>
      </c>
      <c r="F111" s="165"/>
    </row>
    <row r="112" spans="1:6" ht="13.5">
      <c r="A112" s="213" t="s">
        <v>352</v>
      </c>
      <c r="B112" s="204" t="s">
        <v>6</v>
      </c>
      <c r="C112" s="225">
        <f>ownrevenues!$E39</f>
        <v>0</v>
      </c>
      <c r="D112" s="166"/>
      <c r="E112" s="230">
        <f t="shared" si="1"/>
        <v>0</v>
      </c>
      <c r="F112" s="166"/>
    </row>
    <row r="113" spans="1:6" ht="13.5">
      <c r="A113" s="77" t="s">
        <v>353</v>
      </c>
      <c r="B113" s="204" t="s">
        <v>6</v>
      </c>
      <c r="C113" s="225">
        <f>ownrevenues!$E40</f>
        <v>2573169.86</v>
      </c>
      <c r="D113" s="166"/>
      <c r="E113" s="230">
        <f t="shared" si="1"/>
        <v>2573170</v>
      </c>
      <c r="F113" s="166"/>
    </row>
    <row r="114" spans="1:6" ht="13.5">
      <c r="A114" s="213" t="s">
        <v>354</v>
      </c>
      <c r="B114" s="204" t="s">
        <v>6</v>
      </c>
      <c r="C114" s="225">
        <f>ownrevenues!$E41</f>
        <v>7075299.14</v>
      </c>
      <c r="D114" s="166"/>
      <c r="E114" s="230">
        <f t="shared" si="1"/>
        <v>7075299</v>
      </c>
      <c r="F114" s="166"/>
    </row>
    <row r="115" spans="1:6" ht="13.5">
      <c r="A115" s="77" t="s">
        <v>356</v>
      </c>
      <c r="B115" s="204" t="s">
        <v>6</v>
      </c>
      <c r="C115" s="225">
        <f>ownrevenues!$E42</f>
        <v>66651766.21</v>
      </c>
      <c r="D115" s="166"/>
      <c r="E115" s="230">
        <f t="shared" si="1"/>
        <v>66651766</v>
      </c>
      <c r="F115" s="166"/>
    </row>
    <row r="116" spans="1:6" ht="13.5">
      <c r="A116" s="77" t="s">
        <v>231</v>
      </c>
      <c r="B116" s="204" t="s">
        <v>6</v>
      </c>
      <c r="C116" s="225">
        <f>ownrevenues!$E43</f>
        <v>95520258</v>
      </c>
      <c r="D116" s="166"/>
      <c r="E116" s="230">
        <f t="shared" si="1"/>
        <v>95520258</v>
      </c>
      <c r="F116" s="166"/>
    </row>
    <row r="117" spans="1:6" ht="13.5">
      <c r="A117" s="77" t="s">
        <v>355</v>
      </c>
      <c r="B117" s="204" t="s">
        <v>6</v>
      </c>
      <c r="C117" s="225">
        <f>ownrevenues!$E44</f>
        <v>405925828.02</v>
      </c>
      <c r="D117" s="166"/>
      <c r="E117" s="230">
        <f>IF(C117="XX","XX",ROUND(C117,0))</f>
        <v>405925828</v>
      </c>
      <c r="F117" s="166"/>
    </row>
    <row r="118" spans="1:6" ht="13.5">
      <c r="A118" s="77" t="s">
        <v>430</v>
      </c>
      <c r="B118" s="204" t="s">
        <v>6</v>
      </c>
      <c r="C118" s="225">
        <f>ownrevenues!$E45</f>
        <v>32551578.47</v>
      </c>
      <c r="D118" s="166"/>
      <c r="E118" s="230">
        <f>IF(C118="XX","XX",ROUND(C118,0))</f>
        <v>32551578</v>
      </c>
      <c r="F118" s="166"/>
    </row>
    <row r="119" spans="1:6" ht="13.5">
      <c r="A119" s="77" t="s">
        <v>433</v>
      </c>
      <c r="B119" s="204" t="s">
        <v>6</v>
      </c>
      <c r="C119" s="225">
        <f>ownrevenues!$E46</f>
        <v>73274.5</v>
      </c>
      <c r="D119" s="166"/>
      <c r="E119" s="230">
        <f>IF(C119="XX","XX",ROUND(C119,0))</f>
        <v>73275</v>
      </c>
      <c r="F119" s="166"/>
    </row>
    <row r="120" spans="1:6" ht="13.5">
      <c r="A120" s="77" t="s">
        <v>432</v>
      </c>
      <c r="B120" s="204" t="s">
        <v>6</v>
      </c>
      <c r="C120" s="225">
        <f>ownrevenues!$E47</f>
        <v>6951667.96</v>
      </c>
      <c r="D120" s="166"/>
      <c r="E120" s="230">
        <f>IF(C120="XX","XX",ROUND(C120,0))</f>
        <v>6951668</v>
      </c>
      <c r="F120" s="166"/>
    </row>
    <row r="121" spans="1:6" ht="13.5">
      <c r="A121" s="117" t="s">
        <v>230</v>
      </c>
      <c r="B121" s="214" t="s">
        <v>6</v>
      </c>
      <c r="C121" s="225">
        <f>ownrevenues!$E48</f>
        <v>617322842.1600001</v>
      </c>
      <c r="D121" s="167"/>
      <c r="E121" s="230">
        <f t="shared" si="1"/>
        <v>617322842</v>
      </c>
      <c r="F121" s="167"/>
    </row>
    <row r="122" spans="1:6" ht="13.5">
      <c r="A122" s="208" t="s">
        <v>216</v>
      </c>
      <c r="B122" s="204" t="s">
        <v>7</v>
      </c>
      <c r="C122" s="224" t="s">
        <v>248</v>
      </c>
      <c r="D122" s="165"/>
      <c r="E122" s="230" t="str">
        <f t="shared" si="1"/>
        <v>XX</v>
      </c>
      <c r="F122" s="165"/>
    </row>
    <row r="123" spans="1:6" ht="13.5">
      <c r="A123" s="117" t="s">
        <v>217</v>
      </c>
      <c r="B123" s="204" t="s">
        <v>7</v>
      </c>
      <c r="C123" s="224" t="s">
        <v>248</v>
      </c>
      <c r="D123" s="165"/>
      <c r="E123" s="230" t="str">
        <f t="shared" si="1"/>
        <v>XX</v>
      </c>
      <c r="F123" s="165"/>
    </row>
    <row r="124" spans="1:6" ht="13.5">
      <c r="A124" s="77" t="s">
        <v>8</v>
      </c>
      <c r="B124" s="204" t="s">
        <v>7</v>
      </c>
      <c r="C124" s="225">
        <f>ownrevenues!$F10</f>
        <v>0</v>
      </c>
      <c r="D124" s="166"/>
      <c r="E124" s="230">
        <f t="shared" si="1"/>
        <v>0</v>
      </c>
      <c r="F124" s="166"/>
    </row>
    <row r="125" spans="1:6" ht="13.5">
      <c r="A125" s="77" t="s">
        <v>9</v>
      </c>
      <c r="B125" s="204" t="s">
        <v>7</v>
      </c>
      <c r="C125" s="225">
        <f>ownrevenues!$F11</f>
        <v>0</v>
      </c>
      <c r="D125" s="166"/>
      <c r="E125" s="230">
        <f t="shared" si="1"/>
        <v>0</v>
      </c>
      <c r="F125" s="166"/>
    </row>
    <row r="126" spans="1:6" ht="13.5">
      <c r="A126" s="77" t="s">
        <v>10</v>
      </c>
      <c r="B126" s="204" t="s">
        <v>7</v>
      </c>
      <c r="C126" s="225">
        <f>ownrevenues!$F12</f>
        <v>38836458</v>
      </c>
      <c r="D126" s="166"/>
      <c r="E126" s="230">
        <f t="shared" si="1"/>
        <v>38836458</v>
      </c>
      <c r="F126" s="166"/>
    </row>
    <row r="127" spans="1:6" ht="13.5">
      <c r="A127" s="77" t="s">
        <v>31</v>
      </c>
      <c r="B127" s="204" t="s">
        <v>7</v>
      </c>
      <c r="C127" s="225">
        <f>ownrevenues!$F13</f>
        <v>45276418</v>
      </c>
      <c r="D127" s="166"/>
      <c r="E127" s="230">
        <f t="shared" si="1"/>
        <v>45276418</v>
      </c>
      <c r="F127" s="166"/>
    </row>
    <row r="128" spans="1:6" ht="13.5">
      <c r="A128" s="77" t="s">
        <v>151</v>
      </c>
      <c r="B128" s="204" t="s">
        <v>7</v>
      </c>
      <c r="C128" s="225">
        <f>ownrevenues!$F14</f>
        <v>7578160</v>
      </c>
      <c r="D128" s="166"/>
      <c r="E128" s="230">
        <f t="shared" si="1"/>
        <v>7578160</v>
      </c>
      <c r="F128" s="166"/>
    </row>
    <row r="129" spans="1:6" ht="13.5">
      <c r="A129" s="77" t="s">
        <v>152</v>
      </c>
      <c r="B129" s="204" t="s">
        <v>7</v>
      </c>
      <c r="C129" s="225">
        <f>ownrevenues!$F15</f>
        <v>3504553</v>
      </c>
      <c r="D129" s="166"/>
      <c r="E129" s="230">
        <f t="shared" si="1"/>
        <v>3504553</v>
      </c>
      <c r="F129" s="166"/>
    </row>
    <row r="130" spans="1:6" ht="13.5">
      <c r="A130" s="198" t="s">
        <v>221</v>
      </c>
      <c r="B130" s="204" t="s">
        <v>7</v>
      </c>
      <c r="C130" s="225">
        <f>ownrevenues!$F16</f>
        <v>95195589</v>
      </c>
      <c r="D130" s="166"/>
      <c r="E130" s="230">
        <f aca="true" t="shared" si="2" ref="E130:E189">IF(C130="XX","XX",ROUND(C130,0))</f>
        <v>95195589</v>
      </c>
      <c r="F130" s="166"/>
    </row>
    <row r="131" spans="1:6" ht="13.5">
      <c r="A131" s="117" t="s">
        <v>218</v>
      </c>
      <c r="B131" s="204" t="s">
        <v>7</v>
      </c>
      <c r="C131" s="224" t="s">
        <v>248</v>
      </c>
      <c r="D131" s="165"/>
      <c r="E131" s="230" t="str">
        <f t="shared" si="2"/>
        <v>XX</v>
      </c>
      <c r="F131" s="165"/>
    </row>
    <row r="132" spans="1:6" ht="13.5">
      <c r="A132" s="77" t="s">
        <v>207</v>
      </c>
      <c r="B132" s="204" t="s">
        <v>7</v>
      </c>
      <c r="C132" s="225">
        <f>ownrevenues!$F18</f>
        <v>55856086</v>
      </c>
      <c r="D132" s="166"/>
      <c r="E132" s="230">
        <f t="shared" si="2"/>
        <v>55856086</v>
      </c>
      <c r="F132" s="166"/>
    </row>
    <row r="133" spans="1:6" ht="13.5">
      <c r="A133" s="77" t="s">
        <v>208</v>
      </c>
      <c r="B133" s="204" t="s">
        <v>7</v>
      </c>
      <c r="C133" s="225">
        <f>ownrevenues!$F19</f>
        <v>7225550</v>
      </c>
      <c r="D133" s="166"/>
      <c r="E133" s="230">
        <f t="shared" si="2"/>
        <v>7225550</v>
      </c>
      <c r="F133" s="166"/>
    </row>
    <row r="134" spans="1:6" ht="13.5">
      <c r="A134" s="77" t="s">
        <v>219</v>
      </c>
      <c r="B134" s="204" t="s">
        <v>7</v>
      </c>
      <c r="C134" s="225">
        <f>ownrevenues!$F20</f>
        <v>80000</v>
      </c>
      <c r="D134" s="166"/>
      <c r="E134" s="230">
        <f t="shared" si="2"/>
        <v>80000</v>
      </c>
      <c r="F134" s="166"/>
    </row>
    <row r="135" spans="1:6" ht="13.5">
      <c r="A135" s="77" t="s">
        <v>220</v>
      </c>
      <c r="B135" s="204" t="s">
        <v>7</v>
      </c>
      <c r="C135" s="225">
        <f>ownrevenues!$F21</f>
        <v>0</v>
      </c>
      <c r="D135" s="166"/>
      <c r="E135" s="230">
        <f t="shared" si="2"/>
        <v>0</v>
      </c>
      <c r="F135" s="166"/>
    </row>
    <row r="136" spans="1:6" ht="13.5">
      <c r="A136" s="117" t="s">
        <v>222</v>
      </c>
      <c r="B136" s="204" t="s">
        <v>7</v>
      </c>
      <c r="C136" s="225">
        <f>ownrevenues!$F22</f>
        <v>63161636</v>
      </c>
      <c r="D136" s="166"/>
      <c r="E136" s="230">
        <f t="shared" si="2"/>
        <v>63161636</v>
      </c>
      <c r="F136" s="166"/>
    </row>
    <row r="137" spans="1:6" ht="13.5">
      <c r="A137" s="117" t="s">
        <v>209</v>
      </c>
      <c r="B137" s="204" t="s">
        <v>7</v>
      </c>
      <c r="C137" s="224" t="s">
        <v>248</v>
      </c>
      <c r="D137" s="165"/>
      <c r="E137" s="230" t="str">
        <f t="shared" si="2"/>
        <v>XX</v>
      </c>
      <c r="F137" s="165"/>
    </row>
    <row r="138" spans="1:6" ht="13.5">
      <c r="A138" s="77" t="s">
        <v>210</v>
      </c>
      <c r="B138" s="204" t="s">
        <v>7</v>
      </c>
      <c r="C138" s="225">
        <f>ownrevenues!$F24</f>
        <v>4196110</v>
      </c>
      <c r="D138" s="166"/>
      <c r="E138" s="230">
        <f t="shared" si="2"/>
        <v>4196110</v>
      </c>
      <c r="F138" s="166"/>
    </row>
    <row r="139" spans="1:6" ht="13.5">
      <c r="A139" s="77" t="s">
        <v>211</v>
      </c>
      <c r="B139" s="204" t="s">
        <v>7</v>
      </c>
      <c r="C139" s="225">
        <f>ownrevenues!$F25</f>
        <v>5914000</v>
      </c>
      <c r="D139" s="166"/>
      <c r="E139" s="230">
        <f t="shared" si="2"/>
        <v>5914000</v>
      </c>
      <c r="F139" s="166"/>
    </row>
    <row r="140" spans="1:6" ht="13.5">
      <c r="A140" s="77" t="s">
        <v>212</v>
      </c>
      <c r="B140" s="204" t="s">
        <v>7</v>
      </c>
      <c r="C140" s="225">
        <f>ownrevenues!$F26</f>
        <v>26756870</v>
      </c>
      <c r="D140" s="166"/>
      <c r="E140" s="230">
        <f t="shared" si="2"/>
        <v>26756870</v>
      </c>
      <c r="F140" s="166"/>
    </row>
    <row r="141" spans="1:6" ht="13.5">
      <c r="A141" s="209" t="s">
        <v>213</v>
      </c>
      <c r="B141" s="204" t="s">
        <v>7</v>
      </c>
      <c r="C141" s="225">
        <f>ownrevenues!$F27</f>
        <v>0</v>
      </c>
      <c r="D141" s="166"/>
      <c r="E141" s="230">
        <f t="shared" si="2"/>
        <v>0</v>
      </c>
      <c r="F141" s="166"/>
    </row>
    <row r="142" spans="1:6" ht="13.5">
      <c r="A142" s="209" t="s">
        <v>214</v>
      </c>
      <c r="B142" s="204" t="s">
        <v>7</v>
      </c>
      <c r="C142" s="225">
        <f>ownrevenues!$F28</f>
        <v>42890420</v>
      </c>
      <c r="D142" s="166"/>
      <c r="E142" s="230">
        <f t="shared" si="2"/>
        <v>42890420</v>
      </c>
      <c r="F142" s="166"/>
    </row>
    <row r="143" spans="1:6" ht="13.5">
      <c r="A143" s="117" t="s">
        <v>223</v>
      </c>
      <c r="B143" s="204" t="s">
        <v>7</v>
      </c>
      <c r="C143" s="225">
        <f>ownrevenues!$F29</f>
        <v>36866980</v>
      </c>
      <c r="D143" s="166"/>
      <c r="E143" s="230">
        <f t="shared" si="2"/>
        <v>36866980</v>
      </c>
      <c r="F143" s="166"/>
    </row>
    <row r="144" spans="1:6" ht="13.5">
      <c r="A144" s="210" t="s">
        <v>225</v>
      </c>
      <c r="B144" s="204" t="s">
        <v>7</v>
      </c>
      <c r="C144" s="224" t="s">
        <v>248</v>
      </c>
      <c r="D144" s="165"/>
      <c r="E144" s="230" t="str">
        <f t="shared" si="2"/>
        <v>XX</v>
      </c>
      <c r="F144" s="165"/>
    </row>
    <row r="145" spans="1:6" ht="13.5">
      <c r="A145" s="207" t="s">
        <v>205</v>
      </c>
      <c r="B145" s="204" t="s">
        <v>7</v>
      </c>
      <c r="C145" s="225">
        <f>ownrevenues!$F31</f>
        <v>1302000</v>
      </c>
      <c r="D145" s="166"/>
      <c r="E145" s="230">
        <f t="shared" si="2"/>
        <v>1302000</v>
      </c>
      <c r="F145" s="166"/>
    </row>
    <row r="146" spans="1:6" ht="13.5">
      <c r="A146" s="207" t="s">
        <v>215</v>
      </c>
      <c r="B146" s="204" t="s">
        <v>7</v>
      </c>
      <c r="C146" s="225">
        <f>ownrevenues!$F32</f>
        <v>43211647</v>
      </c>
      <c r="D146" s="166"/>
      <c r="E146" s="230">
        <f t="shared" si="2"/>
        <v>43211647</v>
      </c>
      <c r="F146" s="166"/>
    </row>
    <row r="147" spans="1:6" ht="13.5">
      <c r="A147" s="77" t="s">
        <v>32</v>
      </c>
      <c r="B147" s="204" t="s">
        <v>7</v>
      </c>
      <c r="C147" s="225">
        <f>ownrevenues!$F33</f>
        <v>7128755</v>
      </c>
      <c r="D147" s="166"/>
      <c r="E147" s="230">
        <f t="shared" si="2"/>
        <v>7128755</v>
      </c>
      <c r="F147" s="166"/>
    </row>
    <row r="148" spans="1:6" ht="13.5">
      <c r="A148" s="211" t="s">
        <v>224</v>
      </c>
      <c r="B148" s="204" t="s">
        <v>7</v>
      </c>
      <c r="C148" s="225">
        <f>ownrevenues!$F34</f>
        <v>51642402</v>
      </c>
      <c r="D148" s="166"/>
      <c r="E148" s="230">
        <f t="shared" si="2"/>
        <v>51642402</v>
      </c>
      <c r="F148" s="166"/>
    </row>
    <row r="149" spans="1:6" ht="13.5">
      <c r="A149" s="117" t="s">
        <v>33</v>
      </c>
      <c r="B149" s="204" t="s">
        <v>7</v>
      </c>
      <c r="C149" s="225">
        <f>ownrevenues!$F35</f>
        <v>246866607</v>
      </c>
      <c r="D149" s="166"/>
      <c r="E149" s="230">
        <f t="shared" si="2"/>
        <v>246866607</v>
      </c>
      <c r="F149" s="166"/>
    </row>
    <row r="150" spans="1:6" ht="13.5">
      <c r="A150" s="212" t="s">
        <v>226</v>
      </c>
      <c r="B150" s="204" t="s">
        <v>7</v>
      </c>
      <c r="C150" s="224" t="s">
        <v>248</v>
      </c>
      <c r="D150" s="165"/>
      <c r="E150" s="230" t="str">
        <f t="shared" si="2"/>
        <v>XX</v>
      </c>
      <c r="F150" s="165"/>
    </row>
    <row r="151" spans="1:6" ht="13.5">
      <c r="A151" s="213" t="s">
        <v>352</v>
      </c>
      <c r="B151" s="204" t="s">
        <v>7</v>
      </c>
      <c r="C151" s="225">
        <f>ownrevenues!$F39</f>
        <v>3732456</v>
      </c>
      <c r="D151" s="166"/>
      <c r="E151" s="230">
        <f t="shared" si="2"/>
        <v>3732456</v>
      </c>
      <c r="F151" s="166"/>
    </row>
    <row r="152" spans="1:6" ht="13.5">
      <c r="A152" s="77" t="s">
        <v>353</v>
      </c>
      <c r="B152" s="204" t="s">
        <v>7</v>
      </c>
      <c r="C152" s="225">
        <f>ownrevenues!$F40</f>
        <v>3987233</v>
      </c>
      <c r="D152" s="166"/>
      <c r="E152" s="230">
        <f t="shared" si="2"/>
        <v>3987233</v>
      </c>
      <c r="F152" s="166"/>
    </row>
    <row r="153" spans="1:6" ht="13.5">
      <c r="A153" s="213" t="s">
        <v>354</v>
      </c>
      <c r="B153" s="204" t="s">
        <v>7</v>
      </c>
      <c r="C153" s="225">
        <f>ownrevenues!$F41</f>
        <v>3817924</v>
      </c>
      <c r="D153" s="166"/>
      <c r="E153" s="230">
        <f t="shared" si="2"/>
        <v>3817924</v>
      </c>
      <c r="F153" s="166"/>
    </row>
    <row r="154" spans="1:6" ht="13.5">
      <c r="A154" s="77" t="s">
        <v>356</v>
      </c>
      <c r="B154" s="204" t="s">
        <v>7</v>
      </c>
      <c r="C154" s="225">
        <f>ownrevenues!$F42</f>
        <v>264613825</v>
      </c>
      <c r="D154" s="166"/>
      <c r="E154" s="230">
        <f t="shared" si="2"/>
        <v>264613825</v>
      </c>
      <c r="F154" s="166"/>
    </row>
    <row r="155" spans="1:6" ht="13.5">
      <c r="A155" s="77" t="s">
        <v>231</v>
      </c>
      <c r="B155" s="204" t="s">
        <v>7</v>
      </c>
      <c r="C155" s="225">
        <f>ownrevenues!$F43</f>
        <v>808935224</v>
      </c>
      <c r="D155" s="166"/>
      <c r="E155" s="230">
        <f t="shared" si="2"/>
        <v>808935224</v>
      </c>
      <c r="F155" s="166"/>
    </row>
    <row r="156" spans="1:6" ht="13.5">
      <c r="A156" s="77" t="s">
        <v>355</v>
      </c>
      <c r="B156" s="204" t="s">
        <v>7</v>
      </c>
      <c r="C156" s="225">
        <f>ownrevenues!$F44</f>
        <v>48128169</v>
      </c>
      <c r="D156" s="166"/>
      <c r="E156" s="230">
        <f>IF(C156="XX","XX",ROUND(C156,0))</f>
        <v>48128169</v>
      </c>
      <c r="F156" s="166"/>
    </row>
    <row r="157" spans="1:6" ht="13.5">
      <c r="A157" s="77" t="s">
        <v>430</v>
      </c>
      <c r="B157" s="204" t="s">
        <v>7</v>
      </c>
      <c r="C157" s="225">
        <f>ownrevenues!$F45</f>
        <v>12005276</v>
      </c>
      <c r="D157" s="166"/>
      <c r="E157" s="230">
        <f>IF(C157="XX","XX",ROUND(C157,0))</f>
        <v>12005276</v>
      </c>
      <c r="F157" s="166"/>
    </row>
    <row r="158" spans="1:6" ht="13.5">
      <c r="A158" s="77" t="s">
        <v>433</v>
      </c>
      <c r="B158" s="204" t="s">
        <v>7</v>
      </c>
      <c r="C158" s="225">
        <f>ownrevenues!$F46</f>
        <v>4303739</v>
      </c>
      <c r="D158" s="166"/>
      <c r="E158" s="230">
        <f>IF(C158="XX","XX",ROUND(C158,0))</f>
        <v>4303739</v>
      </c>
      <c r="F158" s="166"/>
    </row>
    <row r="159" spans="1:6" ht="13.5">
      <c r="A159" s="77" t="s">
        <v>432</v>
      </c>
      <c r="B159" s="204" t="s">
        <v>7</v>
      </c>
      <c r="C159" s="225">
        <f>ownrevenues!$F47</f>
        <v>2700732</v>
      </c>
      <c r="D159" s="166"/>
      <c r="E159" s="230">
        <f>IF(C159="XX","XX",ROUND(C159,0))</f>
        <v>2700732</v>
      </c>
      <c r="F159" s="166"/>
    </row>
    <row r="160" spans="1:6" ht="13.5">
      <c r="A160" s="117" t="s">
        <v>230</v>
      </c>
      <c r="B160" s="204" t="s">
        <v>7</v>
      </c>
      <c r="C160" s="225">
        <f>ownrevenues!$F48</f>
        <v>1152224578</v>
      </c>
      <c r="D160" s="167"/>
      <c r="E160" s="230">
        <f t="shared" si="2"/>
        <v>1152224578</v>
      </c>
      <c r="F160" s="167"/>
    </row>
    <row r="161" spans="1:6" ht="13.5" customHeight="1">
      <c r="A161" s="208" t="s">
        <v>233</v>
      </c>
      <c r="B161" s="215" t="s">
        <v>4</v>
      </c>
      <c r="C161" s="224" t="s">
        <v>248</v>
      </c>
      <c r="E161" s="230" t="str">
        <f t="shared" si="2"/>
        <v>XX</v>
      </c>
      <c r="F161" s="165"/>
    </row>
    <row r="162" spans="1:6" ht="13.5">
      <c r="A162" s="198" t="s">
        <v>34</v>
      </c>
      <c r="B162" s="215" t="s">
        <v>4</v>
      </c>
      <c r="C162" s="224" t="s">
        <v>248</v>
      </c>
      <c r="E162" s="230" t="str">
        <f t="shared" si="2"/>
        <v>XX</v>
      </c>
      <c r="F162" s="165"/>
    </row>
    <row r="163" spans="1:6" ht="13.5">
      <c r="A163" s="198" t="s">
        <v>35</v>
      </c>
      <c r="B163" s="215" t="s">
        <v>4</v>
      </c>
      <c r="C163" s="224" t="s">
        <v>248</v>
      </c>
      <c r="E163" s="230" t="str">
        <f t="shared" si="2"/>
        <v>XX</v>
      </c>
      <c r="F163" s="165"/>
    </row>
    <row r="164" spans="1:6" ht="13.5">
      <c r="A164" s="77" t="s">
        <v>268</v>
      </c>
      <c r="B164" s="215" t="s">
        <v>4</v>
      </c>
      <c r="C164" s="225">
        <f>transfers!$C11</f>
        <v>6492656800</v>
      </c>
      <c r="E164" s="230">
        <f t="shared" si="2"/>
        <v>6492656800</v>
      </c>
      <c r="F164" s="166"/>
    </row>
    <row r="165" spans="1:6" ht="13.5">
      <c r="A165" s="77" t="s">
        <v>269</v>
      </c>
      <c r="B165" s="215" t="s">
        <v>4</v>
      </c>
      <c r="C165" s="225">
        <f>transfers!$C12</f>
        <v>323593999</v>
      </c>
      <c r="E165" s="230">
        <f t="shared" si="2"/>
        <v>323593999</v>
      </c>
      <c r="F165" s="166"/>
    </row>
    <row r="166" spans="1:6" ht="13.5">
      <c r="A166" s="77" t="s">
        <v>279</v>
      </c>
      <c r="B166" s="215" t="s">
        <v>4</v>
      </c>
      <c r="C166" s="225">
        <f>transfers!$C13</f>
        <v>562989000</v>
      </c>
      <c r="E166" s="230">
        <f t="shared" si="2"/>
        <v>562989000</v>
      </c>
      <c r="F166" s="166"/>
    </row>
    <row r="167" spans="1:6" ht="13.5">
      <c r="A167" s="77" t="s">
        <v>269</v>
      </c>
      <c r="B167" s="215" t="s">
        <v>4</v>
      </c>
      <c r="C167" s="225">
        <f>transfers!$C14</f>
        <v>358483000</v>
      </c>
      <c r="E167" s="230">
        <f t="shared" si="2"/>
        <v>358483000</v>
      </c>
      <c r="F167" s="166"/>
    </row>
    <row r="168" spans="1:6" ht="13.5">
      <c r="A168" s="77" t="s">
        <v>270</v>
      </c>
      <c r="B168" s="215" t="s">
        <v>4</v>
      </c>
      <c r="C168" s="225">
        <f>transfers!$C15</f>
        <v>1887716000</v>
      </c>
      <c r="E168" s="230">
        <f t="shared" si="2"/>
        <v>1887716000</v>
      </c>
      <c r="F168" s="166"/>
    </row>
    <row r="169" spans="1:6" ht="13.5">
      <c r="A169" s="77" t="s">
        <v>269</v>
      </c>
      <c r="B169" s="215" t="s">
        <v>4</v>
      </c>
      <c r="C169" s="225">
        <f>transfers!$C16</f>
        <v>78546000</v>
      </c>
      <c r="E169" s="230">
        <f t="shared" si="2"/>
        <v>78546000</v>
      </c>
      <c r="F169" s="166"/>
    </row>
    <row r="170" spans="1:6" ht="13.5">
      <c r="A170" s="77" t="s">
        <v>271</v>
      </c>
      <c r="B170" s="215" t="s">
        <v>4</v>
      </c>
      <c r="C170" s="225">
        <f>transfers!$C17</f>
        <v>0</v>
      </c>
      <c r="E170" s="230">
        <f t="shared" si="2"/>
        <v>0</v>
      </c>
      <c r="F170" s="166"/>
    </row>
    <row r="171" spans="1:6" ht="13.5">
      <c r="A171" s="77" t="s">
        <v>269</v>
      </c>
      <c r="B171" s="215" t="s">
        <v>4</v>
      </c>
      <c r="C171" s="225">
        <f>transfers!$C18</f>
        <v>13807000</v>
      </c>
      <c r="E171" s="230">
        <f t="shared" si="2"/>
        <v>13807000</v>
      </c>
      <c r="F171" s="166"/>
    </row>
    <row r="172" spans="1:6" ht="13.5">
      <c r="A172" s="77" t="s">
        <v>272</v>
      </c>
      <c r="B172" s="215" t="s">
        <v>4</v>
      </c>
      <c r="C172" s="225">
        <f>transfers!$C19</f>
        <v>147072000</v>
      </c>
      <c r="E172" s="230">
        <f t="shared" si="2"/>
        <v>147072000</v>
      </c>
      <c r="F172" s="166"/>
    </row>
    <row r="173" spans="1:6" ht="13.5">
      <c r="A173" s="77" t="s">
        <v>269</v>
      </c>
      <c r="B173" s="215" t="s">
        <v>4</v>
      </c>
      <c r="C173" s="225">
        <f>transfers!$C20</f>
        <v>16584000</v>
      </c>
      <c r="E173" s="230">
        <f t="shared" si="2"/>
        <v>16584000</v>
      </c>
      <c r="F173" s="166"/>
    </row>
    <row r="174" spans="1:6" ht="13.5">
      <c r="A174" s="77" t="s">
        <v>273</v>
      </c>
      <c r="B174" s="215" t="s">
        <v>4</v>
      </c>
      <c r="C174" s="225">
        <f>transfers!$C21</f>
        <v>46965000</v>
      </c>
      <c r="E174" s="230">
        <f t="shared" si="2"/>
        <v>46965000</v>
      </c>
      <c r="F174" s="166"/>
    </row>
    <row r="175" spans="1:6" ht="13.5">
      <c r="A175" s="77" t="s">
        <v>269</v>
      </c>
      <c r="B175" s="215" t="s">
        <v>4</v>
      </c>
      <c r="C175" s="225">
        <f>transfers!$C22</f>
        <v>6709000</v>
      </c>
      <c r="E175" s="230">
        <f t="shared" si="2"/>
        <v>6709000</v>
      </c>
      <c r="F175" s="166"/>
    </row>
    <row r="176" spans="1:6" ht="13.5">
      <c r="A176" s="77" t="s">
        <v>274</v>
      </c>
      <c r="B176" s="215" t="s">
        <v>4</v>
      </c>
      <c r="C176" s="225">
        <f>transfers!$C23</f>
        <v>1985043000</v>
      </c>
      <c r="E176" s="230">
        <f t="shared" si="2"/>
        <v>1985043000</v>
      </c>
      <c r="F176" s="166"/>
    </row>
    <row r="177" spans="1:6" ht="13.5">
      <c r="A177" s="77" t="s">
        <v>269</v>
      </c>
      <c r="B177" s="215" t="s">
        <v>4</v>
      </c>
      <c r="C177" s="225">
        <f>transfers!$C24</f>
        <v>89184999.92999887</v>
      </c>
      <c r="E177" s="230">
        <f t="shared" si="2"/>
        <v>89185000</v>
      </c>
      <c r="F177" s="166"/>
    </row>
    <row r="178" spans="1:6" ht="13.5">
      <c r="A178" s="117" t="s">
        <v>36</v>
      </c>
      <c r="B178" s="215" t="s">
        <v>4</v>
      </c>
      <c r="C178" s="226">
        <f>SUM(C164:C177)</f>
        <v>12009349798.929998</v>
      </c>
      <c r="E178" s="230">
        <f t="shared" si="2"/>
        <v>12009349799</v>
      </c>
      <c r="F178" s="168"/>
    </row>
    <row r="179" spans="1:6" ht="13.5">
      <c r="A179" s="117" t="s">
        <v>61</v>
      </c>
      <c r="B179" s="215" t="s">
        <v>4</v>
      </c>
      <c r="C179" s="224" t="s">
        <v>248</v>
      </c>
      <c r="E179" s="230" t="str">
        <f t="shared" si="2"/>
        <v>XX</v>
      </c>
      <c r="F179" s="165"/>
    </row>
    <row r="180" spans="1:6" ht="13.5">
      <c r="A180" s="77" t="s">
        <v>267</v>
      </c>
      <c r="B180" s="215" t="s">
        <v>4</v>
      </c>
      <c r="C180" s="225">
        <f>transfers!$C27</f>
        <v>0</v>
      </c>
      <c r="E180" s="230">
        <f t="shared" si="2"/>
        <v>0</v>
      </c>
      <c r="F180" s="166"/>
    </row>
    <row r="181" spans="1:6" ht="13.5">
      <c r="A181" s="77" t="s">
        <v>308</v>
      </c>
      <c r="B181" s="215" t="s">
        <v>4</v>
      </c>
      <c r="C181" s="225">
        <f>transfers!$C28</f>
        <v>0</v>
      </c>
      <c r="E181" s="230">
        <f t="shared" si="2"/>
        <v>0</v>
      </c>
      <c r="F181" s="166"/>
    </row>
    <row r="182" spans="1:6" ht="13.5">
      <c r="A182" s="77" t="s">
        <v>11</v>
      </c>
      <c r="B182" s="215" t="s">
        <v>4</v>
      </c>
      <c r="C182" s="225">
        <f>transfers!$C29</f>
        <v>155263000</v>
      </c>
      <c r="E182" s="230">
        <f t="shared" si="2"/>
        <v>155263000</v>
      </c>
      <c r="F182" s="166"/>
    </row>
    <row r="183" spans="1:6" ht="13.5">
      <c r="A183" s="77" t="s">
        <v>22</v>
      </c>
      <c r="B183" s="215" t="s">
        <v>4</v>
      </c>
      <c r="C183" s="225">
        <f>transfers!$C30</f>
        <v>0</v>
      </c>
      <c r="E183" s="230">
        <f t="shared" si="2"/>
        <v>0</v>
      </c>
      <c r="F183" s="166"/>
    </row>
    <row r="184" spans="1:6" ht="13.5">
      <c r="A184" s="77" t="s">
        <v>204</v>
      </c>
      <c r="B184" s="215" t="s">
        <v>4</v>
      </c>
      <c r="C184" s="225">
        <f>transfers!$C31</f>
        <v>0</v>
      </c>
      <c r="E184" s="230">
        <f t="shared" si="2"/>
        <v>0</v>
      </c>
      <c r="F184" s="166"/>
    </row>
    <row r="185" spans="1:6" ht="13.5">
      <c r="A185" s="77" t="s">
        <v>364</v>
      </c>
      <c r="B185" s="215" t="s">
        <v>4</v>
      </c>
      <c r="C185" s="225">
        <f>transfers!$C32</f>
        <v>0</v>
      </c>
      <c r="E185" s="230">
        <f t="shared" si="2"/>
        <v>0</v>
      </c>
      <c r="F185" s="166"/>
    </row>
    <row r="186" spans="1:6" ht="13.5">
      <c r="A186" s="77" t="s">
        <v>37</v>
      </c>
      <c r="B186" s="215" t="s">
        <v>4</v>
      </c>
      <c r="C186" s="225">
        <f>transfers!$C33</f>
        <v>118823000</v>
      </c>
      <c r="E186" s="230">
        <f t="shared" si="2"/>
        <v>118823000</v>
      </c>
      <c r="F186" s="166"/>
    </row>
    <row r="187" spans="1:6" ht="13.5">
      <c r="A187" s="117" t="s">
        <v>38</v>
      </c>
      <c r="B187" s="215" t="s">
        <v>4</v>
      </c>
      <c r="C187" s="226">
        <f>transfers!$C34</f>
        <v>274086000</v>
      </c>
      <c r="E187" s="230">
        <f t="shared" si="2"/>
        <v>274086000</v>
      </c>
      <c r="F187" s="168"/>
    </row>
    <row r="188" spans="1:6" ht="13.5">
      <c r="A188" s="211" t="s">
        <v>39</v>
      </c>
      <c r="B188" s="215" t="s">
        <v>4</v>
      </c>
      <c r="C188" s="226">
        <f>transfers!$C35</f>
        <v>12283435798.929998</v>
      </c>
      <c r="E188" s="230">
        <f t="shared" si="2"/>
        <v>12283435799</v>
      </c>
      <c r="F188" s="168"/>
    </row>
    <row r="189" spans="1:6" ht="13.5">
      <c r="A189" s="198" t="s">
        <v>234</v>
      </c>
      <c r="B189" s="215" t="s">
        <v>4</v>
      </c>
      <c r="C189" s="224" t="s">
        <v>248</v>
      </c>
      <c r="E189" s="230" t="str">
        <f t="shared" si="2"/>
        <v>XX</v>
      </c>
      <c r="F189" s="165"/>
    </row>
    <row r="190" spans="1:6" ht="13.5">
      <c r="A190" s="77" t="s">
        <v>357</v>
      </c>
      <c r="B190" s="215" t="s">
        <v>4</v>
      </c>
      <c r="C190" s="225">
        <f>transfers!$C41</f>
        <v>917818000</v>
      </c>
      <c r="E190" s="230">
        <f aca="true" t="shared" si="3" ref="E190:E254">IF(C190="XX","XX",ROUND(C190,0))</f>
        <v>917818000</v>
      </c>
      <c r="F190" s="166"/>
    </row>
    <row r="191" spans="1:6" ht="13.5">
      <c r="A191" s="77" t="s">
        <v>358</v>
      </c>
      <c r="B191" s="215" t="s">
        <v>4</v>
      </c>
      <c r="C191" s="225">
        <f>transfers!$C42</f>
        <v>209004000</v>
      </c>
      <c r="E191" s="230">
        <f t="shared" si="3"/>
        <v>209004000</v>
      </c>
      <c r="F191" s="166"/>
    </row>
    <row r="192" spans="1:6" ht="13.5">
      <c r="A192" s="77" t="s">
        <v>359</v>
      </c>
      <c r="B192" s="215" t="s">
        <v>4</v>
      </c>
      <c r="C192" s="225">
        <f>transfers!$C43</f>
        <v>245131000</v>
      </c>
      <c r="E192" s="230">
        <f t="shared" si="3"/>
        <v>245131000</v>
      </c>
      <c r="F192" s="166"/>
    </row>
    <row r="193" spans="1:6" ht="13.5">
      <c r="A193" s="77" t="s">
        <v>360</v>
      </c>
      <c r="B193" s="215" t="s">
        <v>4</v>
      </c>
      <c r="C193" s="225">
        <f>transfers!$C44</f>
        <v>0</v>
      </c>
      <c r="E193" s="230">
        <f t="shared" si="3"/>
        <v>0</v>
      </c>
      <c r="F193" s="166"/>
    </row>
    <row r="194" spans="1:6" ht="13.5">
      <c r="A194" s="77" t="s">
        <v>333</v>
      </c>
      <c r="B194" s="215" t="s">
        <v>4</v>
      </c>
      <c r="C194" s="225">
        <f>transfers!$C45</f>
        <v>2998880000</v>
      </c>
      <c r="E194" s="230">
        <f t="shared" si="3"/>
        <v>2998880000</v>
      </c>
      <c r="F194" s="166"/>
    </row>
    <row r="195" spans="1:6" ht="13.5">
      <c r="A195" s="77" t="s">
        <v>334</v>
      </c>
      <c r="B195" s="215" t="s">
        <v>4</v>
      </c>
      <c r="C195" s="225">
        <f>transfers!$C46</f>
        <v>2935770000</v>
      </c>
      <c r="E195" s="230">
        <f t="shared" si="3"/>
        <v>2935770000</v>
      </c>
      <c r="F195" s="166"/>
    </row>
    <row r="196" spans="1:6" ht="13.5">
      <c r="A196" s="77" t="s">
        <v>361</v>
      </c>
      <c r="B196" s="215" t="s">
        <v>4</v>
      </c>
      <c r="C196" s="225">
        <f>transfers!$C47</f>
        <v>0</v>
      </c>
      <c r="E196" s="230">
        <f t="shared" si="3"/>
        <v>0</v>
      </c>
      <c r="F196" s="166"/>
    </row>
    <row r="197" spans="1:6" ht="13.5">
      <c r="A197" s="5" t="s">
        <v>366</v>
      </c>
      <c r="B197" s="215" t="s">
        <v>4</v>
      </c>
      <c r="C197" s="225">
        <f>transfers!$C48</f>
        <v>0</v>
      </c>
      <c r="E197" s="230">
        <f>IF(C197="XX","XX",ROUND(C197,0))</f>
        <v>0</v>
      </c>
      <c r="F197" s="166"/>
    </row>
    <row r="198" spans="1:6" ht="13.5">
      <c r="A198" s="77" t="s">
        <v>15</v>
      </c>
      <c r="B198" s="215" t="s">
        <v>4</v>
      </c>
      <c r="C198" s="225">
        <f>transfers!$C49</f>
        <v>876266110</v>
      </c>
      <c r="E198" s="230">
        <f t="shared" si="3"/>
        <v>876266110</v>
      </c>
      <c r="F198" s="166"/>
    </row>
    <row r="199" spans="1:6" ht="13.5">
      <c r="A199" s="77" t="s">
        <v>335</v>
      </c>
      <c r="B199" s="215" t="s">
        <v>4</v>
      </c>
      <c r="C199" s="225">
        <f>transfers!$C50</f>
        <v>0</v>
      </c>
      <c r="E199" s="230">
        <f t="shared" si="3"/>
        <v>0</v>
      </c>
      <c r="F199" s="166"/>
    </row>
    <row r="200" spans="1:6" ht="13.5">
      <c r="A200" s="77" t="s">
        <v>431</v>
      </c>
      <c r="B200" s="215" t="s">
        <v>4</v>
      </c>
      <c r="C200" s="225">
        <f>transfers!$C51</f>
        <v>2917384676</v>
      </c>
      <c r="E200" s="230">
        <f>IF(C200="XX","XX",ROUND(C200,0))</f>
        <v>2917384676</v>
      </c>
      <c r="F200" s="166"/>
    </row>
    <row r="201" spans="1:6" ht="13.5">
      <c r="A201" s="77" t="s">
        <v>363</v>
      </c>
      <c r="B201" s="215" t="s">
        <v>4</v>
      </c>
      <c r="C201" s="225">
        <f>transfers!$C52</f>
        <v>28812000</v>
      </c>
      <c r="E201" s="230">
        <f t="shared" si="3"/>
        <v>28812000</v>
      </c>
      <c r="F201" s="166"/>
    </row>
    <row r="202" spans="1:6" ht="13.5">
      <c r="A202" s="20" t="s">
        <v>434</v>
      </c>
      <c r="B202" s="215" t="s">
        <v>4</v>
      </c>
      <c r="C202" s="225">
        <f>transfers!$C53</f>
        <v>279752000</v>
      </c>
      <c r="E202" s="230">
        <f>IF(C202="XX","XX",ROUND(C202,0))</f>
        <v>279752000</v>
      </c>
      <c r="F202" s="166"/>
    </row>
    <row r="203" spans="1:6" ht="13.5">
      <c r="A203" s="77" t="s">
        <v>348</v>
      </c>
      <c r="B203" s="215" t="s">
        <v>4</v>
      </c>
      <c r="C203" s="225">
        <f>transfers!$C54</f>
        <v>0</v>
      </c>
      <c r="E203" s="230">
        <f>IF(C203="XX","XX",ROUND(C203,0))</f>
        <v>0</v>
      </c>
      <c r="F203" s="166"/>
    </row>
    <row r="204" spans="1:6" ht="13.5">
      <c r="A204" s="211" t="s">
        <v>40</v>
      </c>
      <c r="B204" s="215" t="s">
        <v>4</v>
      </c>
      <c r="C204" s="225">
        <f>transfers!$C55</f>
        <v>11408817786</v>
      </c>
      <c r="E204" s="230">
        <f t="shared" si="3"/>
        <v>11408817786</v>
      </c>
      <c r="F204" s="168"/>
    </row>
    <row r="205" spans="1:6" ht="13.5">
      <c r="A205" s="117" t="s">
        <v>41</v>
      </c>
      <c r="B205" s="215" t="s">
        <v>4</v>
      </c>
      <c r="C205" s="225">
        <f>transfers!$C56</f>
        <v>23692253584.93</v>
      </c>
      <c r="E205" s="230">
        <f t="shared" si="3"/>
        <v>23692253585</v>
      </c>
      <c r="F205" s="168"/>
    </row>
    <row r="206" spans="1:6" ht="13.5">
      <c r="A206" s="117" t="s">
        <v>42</v>
      </c>
      <c r="B206" s="215" t="s">
        <v>4</v>
      </c>
      <c r="C206" s="227" t="s">
        <v>248</v>
      </c>
      <c r="E206" s="230" t="str">
        <f t="shared" si="3"/>
        <v>XX</v>
      </c>
      <c r="F206" s="169"/>
    </row>
    <row r="207" spans="1:6" ht="13.5">
      <c r="A207" s="216" t="s">
        <v>24</v>
      </c>
      <c r="B207" s="215" t="s">
        <v>4</v>
      </c>
      <c r="C207" s="225">
        <f>transfers!$C59</f>
        <v>0</v>
      </c>
      <c r="E207" s="230">
        <f t="shared" si="3"/>
        <v>0</v>
      </c>
      <c r="F207" s="166"/>
    </row>
    <row r="208" spans="1:6" ht="13.5">
      <c r="A208" s="77" t="s">
        <v>43</v>
      </c>
      <c r="B208" s="215" t="s">
        <v>4</v>
      </c>
      <c r="C208" s="225">
        <f>transfers!$C60</f>
        <v>0</v>
      </c>
      <c r="E208" s="230">
        <f t="shared" si="3"/>
        <v>0</v>
      </c>
      <c r="F208" s="166"/>
    </row>
    <row r="209" spans="1:6" ht="13.5">
      <c r="A209" s="198" t="s">
        <v>44</v>
      </c>
      <c r="B209" s="215" t="s">
        <v>4</v>
      </c>
      <c r="C209" s="226">
        <f>transfers!$C61</f>
        <v>0</v>
      </c>
      <c r="E209" s="230">
        <f t="shared" si="3"/>
        <v>0</v>
      </c>
      <c r="F209" s="168"/>
    </row>
    <row r="210" spans="1:6" ht="13.5">
      <c r="A210" s="208" t="s">
        <v>233</v>
      </c>
      <c r="B210" s="204" t="s">
        <v>5</v>
      </c>
      <c r="C210" s="224" t="s">
        <v>248</v>
      </c>
      <c r="D210" s="168"/>
      <c r="E210" s="230" t="str">
        <f t="shared" si="3"/>
        <v>XX</v>
      </c>
      <c r="F210" s="168"/>
    </row>
    <row r="211" spans="1:6" ht="13.5">
      <c r="A211" s="198" t="s">
        <v>34</v>
      </c>
      <c r="B211" s="204" t="s">
        <v>5</v>
      </c>
      <c r="C211" s="224" t="s">
        <v>248</v>
      </c>
      <c r="D211" s="168"/>
      <c r="E211" s="230" t="str">
        <f t="shared" si="3"/>
        <v>XX</v>
      </c>
      <c r="F211" s="168"/>
    </row>
    <row r="212" spans="1:6" ht="13.5">
      <c r="A212" s="198" t="s">
        <v>35</v>
      </c>
      <c r="B212" s="204" t="s">
        <v>5</v>
      </c>
      <c r="C212" s="224" t="s">
        <v>248</v>
      </c>
      <c r="D212" s="168"/>
      <c r="E212" s="230" t="str">
        <f t="shared" si="3"/>
        <v>XX</v>
      </c>
      <c r="F212" s="168"/>
    </row>
    <row r="213" spans="1:6" ht="13.5">
      <c r="A213" s="77" t="s">
        <v>268</v>
      </c>
      <c r="B213" s="204" t="s">
        <v>5</v>
      </c>
      <c r="C213" s="225">
        <f>transfers!$D11</f>
        <v>0</v>
      </c>
      <c r="D213" s="168"/>
      <c r="E213" s="230">
        <f t="shared" si="3"/>
        <v>0</v>
      </c>
      <c r="F213" s="168"/>
    </row>
    <row r="214" spans="1:6" ht="13.5">
      <c r="A214" s="77" t="s">
        <v>269</v>
      </c>
      <c r="B214" s="204" t="s">
        <v>5</v>
      </c>
      <c r="C214" s="225">
        <f>transfers!$D12</f>
        <v>0</v>
      </c>
      <c r="D214" s="168"/>
      <c r="E214" s="230">
        <f t="shared" si="3"/>
        <v>0</v>
      </c>
      <c r="F214" s="168"/>
    </row>
    <row r="215" spans="1:6" ht="13.5">
      <c r="A215" s="77" t="s">
        <v>279</v>
      </c>
      <c r="B215" s="204" t="s">
        <v>5</v>
      </c>
      <c r="C215" s="225">
        <f>transfers!$D13</f>
        <v>0</v>
      </c>
      <c r="D215" s="168"/>
      <c r="E215" s="230">
        <f t="shared" si="3"/>
        <v>0</v>
      </c>
      <c r="F215" s="168"/>
    </row>
    <row r="216" spans="1:6" ht="13.5">
      <c r="A216" s="77" t="s">
        <v>269</v>
      </c>
      <c r="B216" s="204" t="s">
        <v>5</v>
      </c>
      <c r="C216" s="225">
        <f>transfers!$D14</f>
        <v>0</v>
      </c>
      <c r="D216" s="168"/>
      <c r="E216" s="230">
        <f t="shared" si="3"/>
        <v>0</v>
      </c>
      <c r="F216" s="168"/>
    </row>
    <row r="217" spans="1:6" ht="13.5">
      <c r="A217" s="77" t="s">
        <v>270</v>
      </c>
      <c r="B217" s="204" t="s">
        <v>5</v>
      </c>
      <c r="C217" s="225">
        <f>transfers!$D15</f>
        <v>0</v>
      </c>
      <c r="D217" s="168"/>
      <c r="E217" s="230">
        <f t="shared" si="3"/>
        <v>0</v>
      </c>
      <c r="F217" s="168"/>
    </row>
    <row r="218" spans="1:6" ht="13.5">
      <c r="A218" s="77" t="s">
        <v>269</v>
      </c>
      <c r="B218" s="204" t="s">
        <v>5</v>
      </c>
      <c r="C218" s="225">
        <f>transfers!$D16</f>
        <v>0</v>
      </c>
      <c r="D218" s="168"/>
      <c r="E218" s="230">
        <f t="shared" si="3"/>
        <v>0</v>
      </c>
      <c r="F218" s="168"/>
    </row>
    <row r="219" spans="1:6" ht="13.5">
      <c r="A219" s="77" t="s">
        <v>271</v>
      </c>
      <c r="B219" s="204" t="s">
        <v>5</v>
      </c>
      <c r="C219" s="225">
        <f>transfers!$D17</f>
        <v>0</v>
      </c>
      <c r="D219" s="168"/>
      <c r="E219" s="230">
        <f t="shared" si="3"/>
        <v>0</v>
      </c>
      <c r="F219" s="168"/>
    </row>
    <row r="220" spans="1:6" ht="13.5">
      <c r="A220" s="77" t="s">
        <v>269</v>
      </c>
      <c r="B220" s="204" t="s">
        <v>5</v>
      </c>
      <c r="C220" s="225">
        <f>transfers!$D18</f>
        <v>0</v>
      </c>
      <c r="D220" s="168"/>
      <c r="E220" s="230">
        <f t="shared" si="3"/>
        <v>0</v>
      </c>
      <c r="F220" s="168"/>
    </row>
    <row r="221" spans="1:6" ht="13.5">
      <c r="A221" s="77" t="s">
        <v>272</v>
      </c>
      <c r="B221" s="204" t="s">
        <v>5</v>
      </c>
      <c r="C221" s="225">
        <f>transfers!$D19</f>
        <v>0</v>
      </c>
      <c r="D221" s="168"/>
      <c r="E221" s="230">
        <f t="shared" si="3"/>
        <v>0</v>
      </c>
      <c r="F221" s="168"/>
    </row>
    <row r="222" spans="1:6" ht="13.5">
      <c r="A222" s="77" t="s">
        <v>269</v>
      </c>
      <c r="B222" s="204" t="s">
        <v>5</v>
      </c>
      <c r="C222" s="225">
        <f>transfers!$D20</f>
        <v>0</v>
      </c>
      <c r="D222" s="168"/>
      <c r="E222" s="230">
        <f t="shared" si="3"/>
        <v>0</v>
      </c>
      <c r="F222" s="168"/>
    </row>
    <row r="223" spans="1:6" ht="13.5">
      <c r="A223" s="77" t="s">
        <v>273</v>
      </c>
      <c r="B223" s="204" t="s">
        <v>5</v>
      </c>
      <c r="C223" s="225">
        <f>transfers!$D21</f>
        <v>0</v>
      </c>
      <c r="D223" s="168"/>
      <c r="E223" s="230">
        <f t="shared" si="3"/>
        <v>0</v>
      </c>
      <c r="F223" s="168"/>
    </row>
    <row r="224" spans="1:6" ht="13.5">
      <c r="A224" s="77" t="s">
        <v>269</v>
      </c>
      <c r="B224" s="204" t="s">
        <v>5</v>
      </c>
      <c r="C224" s="225">
        <f>transfers!$D22</f>
        <v>0</v>
      </c>
      <c r="D224" s="168"/>
      <c r="E224" s="230">
        <f t="shared" si="3"/>
        <v>0</v>
      </c>
      <c r="F224" s="168"/>
    </row>
    <row r="225" spans="1:6" ht="13.5">
      <c r="A225" s="77" t="s">
        <v>274</v>
      </c>
      <c r="B225" s="204" t="s">
        <v>5</v>
      </c>
      <c r="C225" s="225">
        <f>transfers!$D23</f>
        <v>0</v>
      </c>
      <c r="D225" s="168"/>
      <c r="E225" s="230">
        <f t="shared" si="3"/>
        <v>0</v>
      </c>
      <c r="F225" s="168"/>
    </row>
    <row r="226" spans="1:6" ht="13.5">
      <c r="A226" s="77" t="s">
        <v>269</v>
      </c>
      <c r="B226" s="204" t="s">
        <v>5</v>
      </c>
      <c r="C226" s="225">
        <f>transfers!$D24</f>
        <v>0</v>
      </c>
      <c r="D226" s="168"/>
      <c r="E226" s="230">
        <f t="shared" si="3"/>
        <v>0</v>
      </c>
      <c r="F226" s="168"/>
    </row>
    <row r="227" spans="1:6" ht="13.5">
      <c r="A227" s="117" t="s">
        <v>36</v>
      </c>
      <c r="B227" s="204" t="s">
        <v>5</v>
      </c>
      <c r="C227" s="226">
        <f>SUM(C213:C226)</f>
        <v>0</v>
      </c>
      <c r="D227" s="168"/>
      <c r="E227" s="230">
        <f t="shared" si="3"/>
        <v>0</v>
      </c>
      <c r="F227" s="168"/>
    </row>
    <row r="228" spans="1:6" ht="13.5">
      <c r="A228" s="117" t="s">
        <v>61</v>
      </c>
      <c r="B228" s="204" t="s">
        <v>5</v>
      </c>
      <c r="C228" s="224" t="s">
        <v>248</v>
      </c>
      <c r="D228" s="168"/>
      <c r="E228" s="230" t="str">
        <f t="shared" si="3"/>
        <v>XX</v>
      </c>
      <c r="F228" s="168"/>
    </row>
    <row r="229" spans="1:6" ht="13.5">
      <c r="A229" s="77" t="s">
        <v>267</v>
      </c>
      <c r="B229" s="204" t="s">
        <v>5</v>
      </c>
      <c r="C229" s="225">
        <f>transfers!$D27</f>
        <v>0</v>
      </c>
      <c r="D229" s="168"/>
      <c r="E229" s="230">
        <f t="shared" si="3"/>
        <v>0</v>
      </c>
      <c r="F229" s="168"/>
    </row>
    <row r="230" spans="1:6" ht="13.5">
      <c r="A230" s="77" t="s">
        <v>308</v>
      </c>
      <c r="B230" s="204" t="s">
        <v>5</v>
      </c>
      <c r="C230" s="225">
        <f>transfers!$D28</f>
        <v>0</v>
      </c>
      <c r="D230" s="168"/>
      <c r="E230" s="230">
        <f t="shared" si="3"/>
        <v>0</v>
      </c>
      <c r="F230" s="168"/>
    </row>
    <row r="231" spans="1:6" ht="13.5">
      <c r="A231" s="77" t="s">
        <v>11</v>
      </c>
      <c r="B231" s="204" t="s">
        <v>5</v>
      </c>
      <c r="C231" s="225">
        <f>transfers!$D29</f>
        <v>0</v>
      </c>
      <c r="D231" s="168"/>
      <c r="E231" s="230">
        <f t="shared" si="3"/>
        <v>0</v>
      </c>
      <c r="F231" s="168"/>
    </row>
    <row r="232" spans="1:6" ht="13.5">
      <c r="A232" s="77" t="s">
        <v>22</v>
      </c>
      <c r="B232" s="204" t="s">
        <v>5</v>
      </c>
      <c r="C232" s="225">
        <f>transfers!$D30</f>
        <v>0</v>
      </c>
      <c r="D232" s="168"/>
      <c r="E232" s="230">
        <f t="shared" si="3"/>
        <v>0</v>
      </c>
      <c r="F232" s="168"/>
    </row>
    <row r="233" spans="1:6" ht="13.5">
      <c r="A233" s="77" t="s">
        <v>204</v>
      </c>
      <c r="B233" s="204" t="s">
        <v>5</v>
      </c>
      <c r="C233" s="225">
        <f>transfers!$D31</f>
        <v>0</v>
      </c>
      <c r="D233" s="168"/>
      <c r="E233" s="230">
        <f t="shared" si="3"/>
        <v>0</v>
      </c>
      <c r="F233" s="168"/>
    </row>
    <row r="234" spans="1:6" ht="13.5">
      <c r="A234" s="77" t="s">
        <v>364</v>
      </c>
      <c r="B234" s="204" t="s">
        <v>5</v>
      </c>
      <c r="C234" s="225">
        <f>transfers!$D32</f>
        <v>0</v>
      </c>
      <c r="D234" s="168"/>
      <c r="E234" s="230">
        <f t="shared" si="3"/>
        <v>0</v>
      </c>
      <c r="F234" s="168"/>
    </row>
    <row r="235" spans="1:6" ht="13.5">
      <c r="A235" s="77" t="s">
        <v>37</v>
      </c>
      <c r="B235" s="204" t="s">
        <v>5</v>
      </c>
      <c r="C235" s="225">
        <f>transfers!$D33</f>
        <v>0</v>
      </c>
      <c r="D235" s="168"/>
      <c r="E235" s="230">
        <f t="shared" si="3"/>
        <v>0</v>
      </c>
      <c r="F235" s="168"/>
    </row>
    <row r="236" spans="1:6" ht="13.5">
      <c r="A236" s="117" t="s">
        <v>38</v>
      </c>
      <c r="B236" s="204" t="s">
        <v>5</v>
      </c>
      <c r="C236" s="226">
        <f>transfers!$D34</f>
        <v>0</v>
      </c>
      <c r="D236" s="168"/>
      <c r="E236" s="230">
        <f t="shared" si="3"/>
        <v>0</v>
      </c>
      <c r="F236" s="168"/>
    </row>
    <row r="237" spans="1:6" ht="13.5">
      <c r="A237" s="211" t="s">
        <v>39</v>
      </c>
      <c r="B237" s="204" t="s">
        <v>5</v>
      </c>
      <c r="C237" s="226">
        <f>transfers!$D35</f>
        <v>0</v>
      </c>
      <c r="D237" s="168"/>
      <c r="E237" s="230">
        <f t="shared" si="3"/>
        <v>0</v>
      </c>
      <c r="F237" s="168"/>
    </row>
    <row r="238" spans="1:6" ht="13.5">
      <c r="A238" s="198" t="s">
        <v>234</v>
      </c>
      <c r="B238" s="204" t="s">
        <v>5</v>
      </c>
      <c r="C238" s="224" t="s">
        <v>248</v>
      </c>
      <c r="D238" s="168"/>
      <c r="E238" s="230" t="str">
        <f t="shared" si="3"/>
        <v>XX</v>
      </c>
      <c r="F238" s="168"/>
    </row>
    <row r="239" spans="1:6" ht="13.5">
      <c r="A239" s="77" t="s">
        <v>357</v>
      </c>
      <c r="B239" s="204" t="s">
        <v>5</v>
      </c>
      <c r="C239" s="225">
        <f>transfers!$D41</f>
        <v>0</v>
      </c>
      <c r="D239" s="168"/>
      <c r="E239" s="230">
        <f t="shared" si="3"/>
        <v>0</v>
      </c>
      <c r="F239" s="168"/>
    </row>
    <row r="240" spans="1:6" ht="13.5">
      <c r="A240" s="77" t="s">
        <v>358</v>
      </c>
      <c r="B240" s="204" t="s">
        <v>5</v>
      </c>
      <c r="C240" s="225">
        <f>transfers!$D42</f>
        <v>0</v>
      </c>
      <c r="D240" s="168"/>
      <c r="E240" s="230">
        <f t="shared" si="3"/>
        <v>0</v>
      </c>
      <c r="F240" s="168"/>
    </row>
    <row r="241" spans="1:6" ht="13.5">
      <c r="A241" s="77" t="s">
        <v>359</v>
      </c>
      <c r="B241" s="204" t="s">
        <v>5</v>
      </c>
      <c r="C241" s="225">
        <f>transfers!$D43</f>
        <v>0</v>
      </c>
      <c r="D241" s="168"/>
      <c r="E241" s="230">
        <f t="shared" si="3"/>
        <v>0</v>
      </c>
      <c r="F241" s="168"/>
    </row>
    <row r="242" spans="1:6" ht="13.5">
      <c r="A242" s="77" t="s">
        <v>360</v>
      </c>
      <c r="B242" s="204" t="s">
        <v>5</v>
      </c>
      <c r="C242" s="225">
        <f>transfers!$D44</f>
        <v>0</v>
      </c>
      <c r="D242" s="168"/>
      <c r="E242" s="230">
        <f t="shared" si="3"/>
        <v>0</v>
      </c>
      <c r="F242" s="168"/>
    </row>
    <row r="243" spans="1:6" ht="13.5">
      <c r="A243" s="77" t="s">
        <v>333</v>
      </c>
      <c r="B243" s="204" t="s">
        <v>5</v>
      </c>
      <c r="C243" s="225">
        <f>transfers!$D45</f>
        <v>0</v>
      </c>
      <c r="D243" s="168"/>
      <c r="E243" s="230">
        <f t="shared" si="3"/>
        <v>0</v>
      </c>
      <c r="F243" s="168"/>
    </row>
    <row r="244" spans="1:6" ht="13.5">
      <c r="A244" s="77" t="s">
        <v>334</v>
      </c>
      <c r="B244" s="204" t="s">
        <v>5</v>
      </c>
      <c r="C244" s="225">
        <f>transfers!$D46</f>
        <v>0</v>
      </c>
      <c r="D244" s="168"/>
      <c r="E244" s="230">
        <f t="shared" si="3"/>
        <v>0</v>
      </c>
      <c r="F244" s="168"/>
    </row>
    <row r="245" spans="1:6" ht="13.5">
      <c r="A245" s="77" t="s">
        <v>361</v>
      </c>
      <c r="B245" s="204" t="s">
        <v>5</v>
      </c>
      <c r="C245" s="225">
        <f>transfers!$D47</f>
        <v>0</v>
      </c>
      <c r="D245" s="168"/>
      <c r="E245" s="230">
        <f t="shared" si="3"/>
        <v>0</v>
      </c>
      <c r="F245" s="168"/>
    </row>
    <row r="246" spans="1:6" ht="13.5">
      <c r="A246" s="5" t="s">
        <v>366</v>
      </c>
      <c r="B246" s="204" t="s">
        <v>5</v>
      </c>
      <c r="C246" s="225">
        <f>transfers!$D48</f>
        <v>0</v>
      </c>
      <c r="D246" s="168"/>
      <c r="E246" s="230">
        <f>IF(C246="XX","XX",ROUND(C246,0))</f>
        <v>0</v>
      </c>
      <c r="F246" s="168"/>
    </row>
    <row r="247" spans="1:6" ht="13.5">
      <c r="A247" s="77" t="s">
        <v>15</v>
      </c>
      <c r="B247" s="204" t="s">
        <v>5</v>
      </c>
      <c r="C247" s="225">
        <f>transfers!$D49</f>
        <v>0</v>
      </c>
      <c r="D247" s="168"/>
      <c r="E247" s="230">
        <f t="shared" si="3"/>
        <v>0</v>
      </c>
      <c r="F247" s="168"/>
    </row>
    <row r="248" spans="1:6" ht="13.5">
      <c r="A248" s="77" t="s">
        <v>335</v>
      </c>
      <c r="B248" s="204" t="s">
        <v>5</v>
      </c>
      <c r="C248" s="225">
        <f>transfers!$D50</f>
        <v>0</v>
      </c>
      <c r="D248" s="168"/>
      <c r="E248" s="230">
        <f t="shared" si="3"/>
        <v>0</v>
      </c>
      <c r="F248" s="168"/>
    </row>
    <row r="249" spans="1:6" ht="13.5">
      <c r="A249" s="77" t="s">
        <v>431</v>
      </c>
      <c r="B249" s="204" t="s">
        <v>5</v>
      </c>
      <c r="C249" s="225">
        <f>transfers!$D51</f>
        <v>0</v>
      </c>
      <c r="D249" s="168"/>
      <c r="E249" s="230">
        <f>IF(C249="XX","XX",ROUND(C249,0))</f>
        <v>0</v>
      </c>
      <c r="F249" s="168"/>
    </row>
    <row r="250" spans="1:6" ht="13.5">
      <c r="A250" s="77" t="s">
        <v>363</v>
      </c>
      <c r="B250" s="204" t="s">
        <v>5</v>
      </c>
      <c r="C250" s="225">
        <f>transfers!$D52</f>
        <v>0</v>
      </c>
      <c r="D250" s="168"/>
      <c r="E250" s="230">
        <f>IF(C250="XX","XX",ROUND(C250,0))</f>
        <v>0</v>
      </c>
      <c r="F250" s="168"/>
    </row>
    <row r="251" spans="1:6" ht="13.5">
      <c r="A251" s="5" t="s">
        <v>434</v>
      </c>
      <c r="B251" s="204" t="s">
        <v>5</v>
      </c>
      <c r="C251" s="225">
        <f>transfers!$D53</f>
        <v>0</v>
      </c>
      <c r="D251" s="168"/>
      <c r="E251" s="230">
        <f>IF(C251="XX","XX",ROUND(C251,0))</f>
        <v>0</v>
      </c>
      <c r="F251" s="168"/>
    </row>
    <row r="252" spans="1:6" ht="13.5">
      <c r="A252" s="77" t="s">
        <v>348</v>
      </c>
      <c r="B252" s="204" t="s">
        <v>5</v>
      </c>
      <c r="C252" s="225">
        <f>transfers!$D54</f>
        <v>0</v>
      </c>
      <c r="D252" s="168"/>
      <c r="E252" s="230">
        <f>IF(C252="XX","XX",ROUND(C252,0))</f>
        <v>0</v>
      </c>
      <c r="F252" s="168"/>
    </row>
    <row r="253" spans="1:6" ht="13.5">
      <c r="A253" s="211" t="s">
        <v>40</v>
      </c>
      <c r="B253" s="204" t="s">
        <v>5</v>
      </c>
      <c r="C253" s="225">
        <f>transfers!$D55</f>
        <v>0</v>
      </c>
      <c r="D253" s="168"/>
      <c r="E253" s="230">
        <f>IF(C253="XX","XX",ROUND(C253,0))</f>
        <v>0</v>
      </c>
      <c r="F253" s="168"/>
    </row>
    <row r="254" spans="1:6" ht="13.5">
      <c r="A254" s="117" t="s">
        <v>41</v>
      </c>
      <c r="B254" s="204" t="s">
        <v>5</v>
      </c>
      <c r="C254" s="225">
        <f>transfers!$D56</f>
        <v>0</v>
      </c>
      <c r="D254" s="168"/>
      <c r="E254" s="230">
        <f t="shared" si="3"/>
        <v>0</v>
      </c>
      <c r="F254" s="168"/>
    </row>
    <row r="255" spans="1:6" ht="13.5">
      <c r="A255" s="117" t="s">
        <v>42</v>
      </c>
      <c r="B255" s="204" t="s">
        <v>5</v>
      </c>
      <c r="C255" s="227" t="s">
        <v>248</v>
      </c>
      <c r="D255" s="168"/>
      <c r="E255" s="230" t="str">
        <f aca="true" t="shared" si="4" ref="E255:E316">IF(C255="XX","XX",ROUND(C255,0))</f>
        <v>XX</v>
      </c>
      <c r="F255" s="168"/>
    </row>
    <row r="256" spans="1:6" ht="13.5">
      <c r="A256" s="216" t="s">
        <v>24</v>
      </c>
      <c r="B256" s="204" t="s">
        <v>5</v>
      </c>
      <c r="C256" s="225">
        <f>transfers!$D59</f>
        <v>0</v>
      </c>
      <c r="D256" s="168"/>
      <c r="E256" s="230">
        <f t="shared" si="4"/>
        <v>0</v>
      </c>
      <c r="F256" s="168"/>
    </row>
    <row r="257" spans="1:6" ht="13.5">
      <c r="A257" s="77" t="s">
        <v>43</v>
      </c>
      <c r="B257" s="204" t="s">
        <v>5</v>
      </c>
      <c r="C257" s="225">
        <f>transfers!$D60</f>
        <v>0</v>
      </c>
      <c r="D257" s="168"/>
      <c r="E257" s="230">
        <f t="shared" si="4"/>
        <v>0</v>
      </c>
      <c r="F257" s="168"/>
    </row>
    <row r="258" spans="1:6" ht="13.5">
      <c r="A258" s="198" t="s">
        <v>44</v>
      </c>
      <c r="B258" s="204" t="s">
        <v>5</v>
      </c>
      <c r="C258" s="226">
        <f>transfers!$D61</f>
        <v>0</v>
      </c>
      <c r="D258" s="168"/>
      <c r="E258" s="230">
        <f t="shared" si="4"/>
        <v>0</v>
      </c>
      <c r="F258" s="168"/>
    </row>
    <row r="259" spans="1:6" ht="13.5">
      <c r="A259" s="208" t="s">
        <v>233</v>
      </c>
      <c r="B259" s="215" t="s">
        <v>6</v>
      </c>
      <c r="C259" s="227" t="s">
        <v>248</v>
      </c>
      <c r="D259" s="169"/>
      <c r="E259" s="230" t="str">
        <f t="shared" si="4"/>
        <v>XX</v>
      </c>
      <c r="F259" s="169"/>
    </row>
    <row r="260" spans="1:6" ht="13.5">
      <c r="A260" s="198" t="s">
        <v>34</v>
      </c>
      <c r="B260" s="215" t="s">
        <v>6</v>
      </c>
      <c r="C260" s="227" t="s">
        <v>248</v>
      </c>
      <c r="D260" s="169"/>
      <c r="E260" s="230" t="str">
        <f t="shared" si="4"/>
        <v>XX</v>
      </c>
      <c r="F260" s="169"/>
    </row>
    <row r="261" spans="1:6" ht="13.5">
      <c r="A261" s="198" t="s">
        <v>35</v>
      </c>
      <c r="B261" s="215" t="s">
        <v>6</v>
      </c>
      <c r="C261" s="227" t="s">
        <v>248</v>
      </c>
      <c r="D261" s="169"/>
      <c r="E261" s="230" t="str">
        <f t="shared" si="4"/>
        <v>XX</v>
      </c>
      <c r="F261" s="169"/>
    </row>
    <row r="262" spans="1:6" ht="13.5">
      <c r="A262" s="77" t="s">
        <v>268</v>
      </c>
      <c r="B262" s="215" t="s">
        <v>6</v>
      </c>
      <c r="C262" s="225">
        <f>transfers!$E11</f>
        <v>814144000</v>
      </c>
      <c r="D262" s="166"/>
      <c r="E262" s="230">
        <f t="shared" si="4"/>
        <v>814144000</v>
      </c>
      <c r="F262" s="166"/>
    </row>
    <row r="263" spans="1:6" ht="13.5">
      <c r="A263" s="77" t="s">
        <v>269</v>
      </c>
      <c r="B263" s="215" t="s">
        <v>6</v>
      </c>
      <c r="C263" s="225">
        <f>transfers!$E12</f>
        <v>73232600</v>
      </c>
      <c r="D263" s="166"/>
      <c r="E263" s="230">
        <f t="shared" si="4"/>
        <v>73232600</v>
      </c>
      <c r="F263" s="166"/>
    </row>
    <row r="264" spans="1:6" ht="13.5">
      <c r="A264" s="77" t="s">
        <v>279</v>
      </c>
      <c r="B264" s="215" t="s">
        <v>6</v>
      </c>
      <c r="C264" s="225">
        <f>transfers!$E13</f>
        <v>508561500</v>
      </c>
      <c r="D264" s="166"/>
      <c r="E264" s="230">
        <f t="shared" si="4"/>
        <v>508561500</v>
      </c>
      <c r="F264" s="166"/>
    </row>
    <row r="265" spans="1:6" ht="13.5">
      <c r="A265" s="77" t="s">
        <v>269</v>
      </c>
      <c r="B265" s="215" t="s">
        <v>6</v>
      </c>
      <c r="C265" s="225">
        <f>transfers!$E14</f>
        <v>0</v>
      </c>
      <c r="D265" s="166"/>
      <c r="E265" s="230">
        <f t="shared" si="4"/>
        <v>0</v>
      </c>
      <c r="F265" s="166"/>
    </row>
    <row r="266" spans="1:6" ht="13.5">
      <c r="A266" s="77" t="s">
        <v>270</v>
      </c>
      <c r="B266" s="215" t="s">
        <v>6</v>
      </c>
      <c r="C266" s="225">
        <f>transfers!$E15</f>
        <v>312577000</v>
      </c>
      <c r="D266" s="166"/>
      <c r="E266" s="230">
        <f t="shared" si="4"/>
        <v>312577000</v>
      </c>
      <c r="F266" s="166"/>
    </row>
    <row r="267" spans="1:6" ht="13.5">
      <c r="A267" s="77" t="s">
        <v>269</v>
      </c>
      <c r="B267" s="215" t="s">
        <v>6</v>
      </c>
      <c r="C267" s="225">
        <f>transfers!$E16</f>
        <v>5382000</v>
      </c>
      <c r="D267" s="166"/>
      <c r="E267" s="230">
        <f t="shared" si="4"/>
        <v>5382000</v>
      </c>
      <c r="F267" s="166"/>
    </row>
    <row r="268" spans="1:6" ht="13.5">
      <c r="A268" s="77" t="s">
        <v>271</v>
      </c>
      <c r="B268" s="215" t="s">
        <v>6</v>
      </c>
      <c r="C268" s="225">
        <f>transfers!$E17</f>
        <v>0</v>
      </c>
      <c r="D268" s="166"/>
      <c r="E268" s="230">
        <f t="shared" si="4"/>
        <v>0</v>
      </c>
      <c r="F268" s="166"/>
    </row>
    <row r="269" spans="1:6" ht="13.5">
      <c r="A269" s="77" t="s">
        <v>269</v>
      </c>
      <c r="B269" s="215" t="s">
        <v>6</v>
      </c>
      <c r="C269" s="225">
        <f>transfers!$E18</f>
        <v>0</v>
      </c>
      <c r="D269" s="166"/>
      <c r="E269" s="230">
        <f t="shared" si="4"/>
        <v>0</v>
      </c>
      <c r="F269" s="166"/>
    </row>
    <row r="270" spans="1:6" ht="13.5">
      <c r="A270" s="77" t="s">
        <v>272</v>
      </c>
      <c r="B270" s="215" t="s">
        <v>6</v>
      </c>
      <c r="C270" s="225">
        <f>transfers!$E19</f>
        <v>54582000</v>
      </c>
      <c r="D270" s="166"/>
      <c r="E270" s="230">
        <f t="shared" si="4"/>
        <v>54582000</v>
      </c>
      <c r="F270" s="166"/>
    </row>
    <row r="271" spans="1:6" ht="13.5">
      <c r="A271" s="77" t="s">
        <v>269</v>
      </c>
      <c r="B271" s="215" t="s">
        <v>6</v>
      </c>
      <c r="C271" s="225">
        <f>transfers!$E20</f>
        <v>0</v>
      </c>
      <c r="D271" s="166"/>
      <c r="E271" s="230">
        <f t="shared" si="4"/>
        <v>0</v>
      </c>
      <c r="F271" s="166"/>
    </row>
    <row r="272" spans="1:6" ht="13.5">
      <c r="A272" s="77" t="s">
        <v>273</v>
      </c>
      <c r="B272" s="215" t="s">
        <v>6</v>
      </c>
      <c r="C272" s="225">
        <f>transfers!$E21</f>
        <v>19425000</v>
      </c>
      <c r="D272" s="166"/>
      <c r="E272" s="230">
        <f t="shared" si="4"/>
        <v>19425000</v>
      </c>
      <c r="F272" s="166"/>
    </row>
    <row r="273" spans="1:6" ht="13.5">
      <c r="A273" s="77" t="s">
        <v>269</v>
      </c>
      <c r="B273" s="215" t="s">
        <v>6</v>
      </c>
      <c r="C273" s="225">
        <f>transfers!$E22</f>
        <v>0</v>
      </c>
      <c r="D273" s="166"/>
      <c r="E273" s="230">
        <f t="shared" si="4"/>
        <v>0</v>
      </c>
      <c r="F273" s="166"/>
    </row>
    <row r="274" spans="1:6" ht="13.5">
      <c r="A274" s="77" t="s">
        <v>274</v>
      </c>
      <c r="B274" s="215" t="s">
        <v>6</v>
      </c>
      <c r="C274" s="225">
        <f>transfers!$E23</f>
        <v>465711000</v>
      </c>
      <c r="D274" s="166"/>
      <c r="E274" s="230">
        <f t="shared" si="4"/>
        <v>465711000</v>
      </c>
      <c r="F274" s="166"/>
    </row>
    <row r="275" spans="1:6" ht="13.5">
      <c r="A275" s="77" t="s">
        <v>269</v>
      </c>
      <c r="B275" s="215" t="s">
        <v>6</v>
      </c>
      <c r="C275" s="225">
        <f>transfers!$E24</f>
        <v>0</v>
      </c>
      <c r="D275" s="166"/>
      <c r="E275" s="230">
        <f t="shared" si="4"/>
        <v>0</v>
      </c>
      <c r="F275" s="166"/>
    </row>
    <row r="276" spans="1:6" ht="13.5">
      <c r="A276" s="117" t="s">
        <v>36</v>
      </c>
      <c r="B276" s="215" t="s">
        <v>6</v>
      </c>
      <c r="C276" s="226">
        <f>SUM(C262:C275)</f>
        <v>2253615100</v>
      </c>
      <c r="D276" s="168"/>
      <c r="E276" s="230">
        <f t="shared" si="4"/>
        <v>2253615100</v>
      </c>
      <c r="F276" s="168"/>
    </row>
    <row r="277" spans="1:6" ht="13.5">
      <c r="A277" s="117" t="s">
        <v>61</v>
      </c>
      <c r="B277" s="215" t="s">
        <v>6</v>
      </c>
      <c r="C277" s="227" t="s">
        <v>248</v>
      </c>
      <c r="D277" s="169"/>
      <c r="E277" s="230" t="str">
        <f t="shared" si="4"/>
        <v>XX</v>
      </c>
      <c r="F277" s="169"/>
    </row>
    <row r="278" spans="1:6" ht="13.5">
      <c r="A278" s="77" t="s">
        <v>267</v>
      </c>
      <c r="B278" s="215" t="s">
        <v>6</v>
      </c>
      <c r="C278" s="225">
        <f>transfers!$E27</f>
        <v>0</v>
      </c>
      <c r="D278" s="166"/>
      <c r="E278" s="230">
        <f t="shared" si="4"/>
        <v>0</v>
      </c>
      <c r="F278" s="166"/>
    </row>
    <row r="279" spans="1:6" ht="13.5">
      <c r="A279" s="77" t="s">
        <v>308</v>
      </c>
      <c r="B279" s="215" t="s">
        <v>6</v>
      </c>
      <c r="C279" s="225">
        <f>transfers!$E28</f>
        <v>0</v>
      </c>
      <c r="D279" s="166"/>
      <c r="E279" s="230">
        <f t="shared" si="4"/>
        <v>0</v>
      </c>
      <c r="F279" s="166"/>
    </row>
    <row r="280" spans="1:6" ht="13.5">
      <c r="A280" s="77" t="s">
        <v>11</v>
      </c>
      <c r="B280" s="215" t="s">
        <v>6</v>
      </c>
      <c r="C280" s="225">
        <f>transfers!$E29</f>
        <v>0</v>
      </c>
      <c r="D280" s="166"/>
      <c r="E280" s="230">
        <f t="shared" si="4"/>
        <v>0</v>
      </c>
      <c r="F280" s="166"/>
    </row>
    <row r="281" spans="1:6" ht="13.5">
      <c r="A281" s="77" t="s">
        <v>22</v>
      </c>
      <c r="B281" s="215" t="s">
        <v>6</v>
      </c>
      <c r="C281" s="225">
        <f>transfers!$E30</f>
        <v>0</v>
      </c>
      <c r="D281" s="166"/>
      <c r="E281" s="230">
        <f t="shared" si="4"/>
        <v>0</v>
      </c>
      <c r="F281" s="166"/>
    </row>
    <row r="282" spans="1:6" ht="13.5">
      <c r="A282" s="77" t="s">
        <v>204</v>
      </c>
      <c r="B282" s="215" t="s">
        <v>6</v>
      </c>
      <c r="C282" s="225">
        <f>transfers!$E31</f>
        <v>0</v>
      </c>
      <c r="D282" s="166"/>
      <c r="E282" s="230">
        <f t="shared" si="4"/>
        <v>0</v>
      </c>
      <c r="F282" s="166"/>
    </row>
    <row r="283" spans="1:6" ht="13.5">
      <c r="A283" s="77" t="s">
        <v>364</v>
      </c>
      <c r="B283" s="215" t="s">
        <v>6</v>
      </c>
      <c r="C283" s="225">
        <f>transfers!$E32</f>
        <v>0</v>
      </c>
      <c r="D283" s="166"/>
      <c r="E283" s="230">
        <f>IF(C283="XX","XX",ROUND(C283,0))</f>
        <v>0</v>
      </c>
      <c r="F283" s="166"/>
    </row>
    <row r="284" spans="1:6" ht="13.5">
      <c r="A284" s="77" t="s">
        <v>37</v>
      </c>
      <c r="B284" s="215" t="s">
        <v>6</v>
      </c>
      <c r="C284" s="225">
        <f>transfers!$E33</f>
        <v>104156140</v>
      </c>
      <c r="D284" s="166"/>
      <c r="E284" s="230">
        <f t="shared" si="4"/>
        <v>104156140</v>
      </c>
      <c r="F284" s="166"/>
    </row>
    <row r="285" spans="1:6" ht="13.5">
      <c r="A285" s="117" t="s">
        <v>38</v>
      </c>
      <c r="B285" s="215" t="s">
        <v>6</v>
      </c>
      <c r="C285" s="226">
        <f>transfers!$E34</f>
        <v>104156140</v>
      </c>
      <c r="D285" s="168"/>
      <c r="E285" s="230">
        <f t="shared" si="4"/>
        <v>104156140</v>
      </c>
      <c r="F285" s="168"/>
    </row>
    <row r="286" spans="1:6" ht="13.5">
      <c r="A286" s="211" t="s">
        <v>39</v>
      </c>
      <c r="B286" s="215" t="s">
        <v>6</v>
      </c>
      <c r="C286" s="226">
        <f>transfers!$E35</f>
        <v>2357771240</v>
      </c>
      <c r="D286" s="168"/>
      <c r="E286" s="230">
        <f t="shared" si="4"/>
        <v>2357771240</v>
      </c>
      <c r="F286" s="168"/>
    </row>
    <row r="287" spans="1:6" ht="13.5">
      <c r="A287" s="198" t="s">
        <v>234</v>
      </c>
      <c r="B287" s="215" t="s">
        <v>6</v>
      </c>
      <c r="C287" s="227" t="s">
        <v>248</v>
      </c>
      <c r="D287" s="169"/>
      <c r="E287" s="230" t="str">
        <f t="shared" si="4"/>
        <v>XX</v>
      </c>
      <c r="F287" s="169"/>
    </row>
    <row r="288" spans="1:6" ht="13.5">
      <c r="A288" s="77" t="s">
        <v>357</v>
      </c>
      <c r="B288" s="215" t="s">
        <v>6</v>
      </c>
      <c r="C288" s="225">
        <f>transfers!$E41</f>
        <v>0</v>
      </c>
      <c r="D288" s="166"/>
      <c r="E288" s="230">
        <f t="shared" si="4"/>
        <v>0</v>
      </c>
      <c r="F288" s="166"/>
    </row>
    <row r="289" spans="1:6" ht="13.5">
      <c r="A289" s="77" t="s">
        <v>358</v>
      </c>
      <c r="B289" s="215" t="s">
        <v>6</v>
      </c>
      <c r="C289" s="225">
        <f>transfers!$E42</f>
        <v>0</v>
      </c>
      <c r="D289" s="166"/>
      <c r="E289" s="230">
        <f t="shared" si="4"/>
        <v>0</v>
      </c>
      <c r="F289" s="166"/>
    </row>
    <row r="290" spans="1:6" ht="13.5">
      <c r="A290" s="77" t="s">
        <v>359</v>
      </c>
      <c r="B290" s="215" t="s">
        <v>6</v>
      </c>
      <c r="C290" s="225">
        <f>transfers!$E43</f>
        <v>0</v>
      </c>
      <c r="D290" s="166"/>
      <c r="E290" s="230">
        <f t="shared" si="4"/>
        <v>0</v>
      </c>
      <c r="F290" s="166"/>
    </row>
    <row r="291" spans="1:6" ht="13.5">
      <c r="A291" s="77" t="s">
        <v>360</v>
      </c>
      <c r="B291" s="215" t="s">
        <v>6</v>
      </c>
      <c r="C291" s="225">
        <f>transfers!$E44</f>
        <v>0</v>
      </c>
      <c r="D291" s="166"/>
      <c r="E291" s="230">
        <f t="shared" si="4"/>
        <v>0</v>
      </c>
      <c r="F291" s="166"/>
    </row>
    <row r="292" spans="1:6" ht="13.5">
      <c r="A292" s="77" t="s">
        <v>333</v>
      </c>
      <c r="B292" s="215" t="s">
        <v>6</v>
      </c>
      <c r="C292" s="225">
        <f>transfers!$E45</f>
        <v>0</v>
      </c>
      <c r="D292" s="166"/>
      <c r="E292" s="230">
        <f t="shared" si="4"/>
        <v>0</v>
      </c>
      <c r="F292" s="166"/>
    </row>
    <row r="293" spans="1:6" ht="13.5">
      <c r="A293" s="77" t="s">
        <v>334</v>
      </c>
      <c r="B293" s="215" t="s">
        <v>6</v>
      </c>
      <c r="C293" s="225">
        <f>transfers!$E46</f>
        <v>0</v>
      </c>
      <c r="D293" s="166"/>
      <c r="E293" s="230">
        <f t="shared" si="4"/>
        <v>0</v>
      </c>
      <c r="F293" s="166"/>
    </row>
    <row r="294" spans="1:6" ht="13.5">
      <c r="A294" s="77" t="s">
        <v>361</v>
      </c>
      <c r="B294" s="215" t="s">
        <v>6</v>
      </c>
      <c r="C294" s="225">
        <f>transfers!$E47</f>
        <v>0</v>
      </c>
      <c r="D294" s="166"/>
      <c r="E294" s="230">
        <f t="shared" si="4"/>
        <v>0</v>
      </c>
      <c r="F294" s="166"/>
    </row>
    <row r="295" spans="1:6" ht="13.5">
      <c r="A295" s="5" t="s">
        <v>366</v>
      </c>
      <c r="B295" s="215" t="s">
        <v>6</v>
      </c>
      <c r="C295" s="225">
        <f>transfers!$E48</f>
        <v>0</v>
      </c>
      <c r="D295" s="166"/>
      <c r="E295" s="230">
        <f>IF(C295="XX","XX",ROUND(C295,0))</f>
        <v>0</v>
      </c>
      <c r="F295" s="166"/>
    </row>
    <row r="296" spans="1:6" ht="13.5">
      <c r="A296" s="77" t="s">
        <v>15</v>
      </c>
      <c r="B296" s="215" t="s">
        <v>6</v>
      </c>
      <c r="C296" s="225">
        <f>transfers!$E49</f>
        <v>255974079.12</v>
      </c>
      <c r="D296" s="166"/>
      <c r="E296" s="230">
        <f t="shared" si="4"/>
        <v>255974079</v>
      </c>
      <c r="F296" s="166"/>
    </row>
    <row r="297" spans="1:6" ht="13.5">
      <c r="A297" s="77" t="s">
        <v>335</v>
      </c>
      <c r="B297" s="215" t="s">
        <v>6</v>
      </c>
      <c r="C297" s="225">
        <f>transfers!$E50</f>
        <v>0</v>
      </c>
      <c r="D297" s="166"/>
      <c r="E297" s="230">
        <f t="shared" si="4"/>
        <v>0</v>
      </c>
      <c r="F297" s="166"/>
    </row>
    <row r="298" spans="1:6" ht="13.5">
      <c r="A298" s="77" t="s">
        <v>431</v>
      </c>
      <c r="B298" s="215" t="s">
        <v>6</v>
      </c>
      <c r="C298" s="225">
        <f>transfers!$E51</f>
        <v>1508800654</v>
      </c>
      <c r="D298" s="166"/>
      <c r="E298" s="230">
        <f>IF(C298="XX","XX",ROUND(C298,0))</f>
        <v>1508800654</v>
      </c>
      <c r="F298" s="166"/>
    </row>
    <row r="299" spans="1:6" ht="13.5">
      <c r="A299" s="77" t="s">
        <v>363</v>
      </c>
      <c r="B299" s="215" t="s">
        <v>6</v>
      </c>
      <c r="C299" s="225">
        <f>transfers!$E52</f>
        <v>14406000</v>
      </c>
      <c r="D299" s="166"/>
      <c r="E299" s="230">
        <f>IF(C299="XX","XX",ROUND(C299,0))</f>
        <v>14406000</v>
      </c>
      <c r="F299" s="166"/>
    </row>
    <row r="300" spans="1:6" ht="13.5">
      <c r="A300" s="77" t="s">
        <v>434</v>
      </c>
      <c r="B300" s="215" t="s">
        <v>6</v>
      </c>
      <c r="C300" s="225">
        <f>transfers!$E53</f>
        <v>0</v>
      </c>
      <c r="D300" s="166"/>
      <c r="E300" s="230">
        <f>IF(C300="XX","XX",ROUND(C300,0))</f>
        <v>0</v>
      </c>
      <c r="F300" s="166"/>
    </row>
    <row r="301" spans="1:6" ht="13.5">
      <c r="A301" s="77" t="s">
        <v>348</v>
      </c>
      <c r="B301" s="215" t="s">
        <v>6</v>
      </c>
      <c r="C301" s="225">
        <f>transfers!$E54</f>
        <v>0</v>
      </c>
      <c r="D301" s="166"/>
      <c r="E301" s="230">
        <f>IF(C301="XX","XX",ROUND(C301,0))</f>
        <v>0</v>
      </c>
      <c r="F301" s="166"/>
    </row>
    <row r="302" spans="1:6" ht="13.5">
      <c r="A302" s="211" t="s">
        <v>40</v>
      </c>
      <c r="B302" s="215" t="s">
        <v>6</v>
      </c>
      <c r="C302" s="225">
        <f>transfers!$E55</f>
        <v>1779180733.12</v>
      </c>
      <c r="D302" s="168"/>
      <c r="E302" s="230">
        <f t="shared" si="4"/>
        <v>1779180733</v>
      </c>
      <c r="F302" s="168"/>
    </row>
    <row r="303" spans="1:6" ht="13.5">
      <c r="A303" s="117" t="s">
        <v>41</v>
      </c>
      <c r="B303" s="215" t="s">
        <v>6</v>
      </c>
      <c r="C303" s="225">
        <f>transfers!$E56</f>
        <v>4136951973.12</v>
      </c>
      <c r="D303" s="168"/>
      <c r="E303" s="230">
        <f t="shared" si="4"/>
        <v>4136951973</v>
      </c>
      <c r="F303" s="168"/>
    </row>
    <row r="304" spans="1:6" ht="13.5">
      <c r="A304" s="117" t="s">
        <v>42</v>
      </c>
      <c r="B304" s="215" t="s">
        <v>6</v>
      </c>
      <c r="C304" s="227" t="s">
        <v>248</v>
      </c>
      <c r="D304" s="169"/>
      <c r="E304" s="230" t="str">
        <f t="shared" si="4"/>
        <v>XX</v>
      </c>
      <c r="F304" s="169"/>
    </row>
    <row r="305" spans="1:6" ht="13.5">
      <c r="A305" s="216" t="s">
        <v>24</v>
      </c>
      <c r="B305" s="215" t="s">
        <v>6</v>
      </c>
      <c r="C305" s="225">
        <f>transfers!$E59</f>
        <v>0</v>
      </c>
      <c r="D305" s="166"/>
      <c r="E305" s="230">
        <f t="shared" si="4"/>
        <v>0</v>
      </c>
      <c r="F305" s="166"/>
    </row>
    <row r="306" spans="1:6" ht="13.5">
      <c r="A306" s="77" t="s">
        <v>43</v>
      </c>
      <c r="B306" s="215" t="s">
        <v>6</v>
      </c>
      <c r="C306" s="225">
        <f>transfers!$E60</f>
        <v>0</v>
      </c>
      <c r="D306" s="166"/>
      <c r="E306" s="230">
        <f t="shared" si="4"/>
        <v>0</v>
      </c>
      <c r="F306" s="166"/>
    </row>
    <row r="307" spans="1:6" ht="13.5">
      <c r="A307" s="198" t="s">
        <v>44</v>
      </c>
      <c r="B307" s="215" t="s">
        <v>6</v>
      </c>
      <c r="C307" s="226">
        <f>transfers!$E61</f>
        <v>0</v>
      </c>
      <c r="D307" s="168"/>
      <c r="E307" s="230">
        <f t="shared" si="4"/>
        <v>0</v>
      </c>
      <c r="F307" s="168"/>
    </row>
    <row r="308" spans="1:6" ht="13.5">
      <c r="A308" s="208" t="s">
        <v>233</v>
      </c>
      <c r="B308" s="215" t="s">
        <v>7</v>
      </c>
      <c r="C308" s="227" t="s">
        <v>248</v>
      </c>
      <c r="D308" s="169"/>
      <c r="E308" s="230" t="str">
        <f t="shared" si="4"/>
        <v>XX</v>
      </c>
      <c r="F308" s="169"/>
    </row>
    <row r="309" spans="1:6" ht="13.5">
      <c r="A309" s="198" t="s">
        <v>34</v>
      </c>
      <c r="B309" s="215" t="s">
        <v>7</v>
      </c>
      <c r="C309" s="227" t="s">
        <v>248</v>
      </c>
      <c r="D309" s="169"/>
      <c r="E309" s="230" t="str">
        <f t="shared" si="4"/>
        <v>XX</v>
      </c>
      <c r="F309" s="169"/>
    </row>
    <row r="310" spans="1:6" ht="13.5">
      <c r="A310" s="198" t="s">
        <v>35</v>
      </c>
      <c r="B310" s="215" t="s">
        <v>7</v>
      </c>
      <c r="C310" s="227" t="s">
        <v>248</v>
      </c>
      <c r="D310" s="169"/>
      <c r="E310" s="230" t="str">
        <f t="shared" si="4"/>
        <v>XX</v>
      </c>
      <c r="F310" s="169"/>
    </row>
    <row r="311" spans="1:6" ht="13.5">
      <c r="A311" s="77" t="s">
        <v>268</v>
      </c>
      <c r="B311" s="215" t="s">
        <v>7</v>
      </c>
      <c r="C311" s="225">
        <f>transfers!$F11</f>
        <v>814144000</v>
      </c>
      <c r="D311" s="166"/>
      <c r="E311" s="230">
        <f t="shared" si="4"/>
        <v>814144000</v>
      </c>
      <c r="F311" s="166"/>
    </row>
    <row r="312" spans="1:6" ht="13.5">
      <c r="A312" s="77" t="s">
        <v>269</v>
      </c>
      <c r="B312" s="215" t="s">
        <v>7</v>
      </c>
      <c r="C312" s="225">
        <f>transfers!$F12</f>
        <v>73232600</v>
      </c>
      <c r="D312" s="166"/>
      <c r="E312" s="230">
        <f t="shared" si="4"/>
        <v>73232600</v>
      </c>
      <c r="F312" s="166"/>
    </row>
    <row r="313" spans="1:6" ht="13.5">
      <c r="A313" s="77" t="s">
        <v>279</v>
      </c>
      <c r="B313" s="215" t="s">
        <v>7</v>
      </c>
      <c r="C313" s="225">
        <f>transfers!$F13</f>
        <v>508561500</v>
      </c>
      <c r="D313" s="166"/>
      <c r="E313" s="230">
        <f t="shared" si="4"/>
        <v>508561500</v>
      </c>
      <c r="F313" s="166"/>
    </row>
    <row r="314" spans="1:6" ht="13.5">
      <c r="A314" s="77" t="s">
        <v>269</v>
      </c>
      <c r="B314" s="215" t="s">
        <v>7</v>
      </c>
      <c r="C314" s="225">
        <f>transfers!$F14</f>
        <v>0</v>
      </c>
      <c r="D314" s="166"/>
      <c r="E314" s="230">
        <f t="shared" si="4"/>
        <v>0</v>
      </c>
      <c r="F314" s="166"/>
    </row>
    <row r="315" spans="1:6" ht="13.5">
      <c r="A315" s="77" t="s">
        <v>270</v>
      </c>
      <c r="B315" s="215" t="s">
        <v>7</v>
      </c>
      <c r="C315" s="225">
        <f>transfers!$F15</f>
        <v>312577000</v>
      </c>
      <c r="D315" s="166"/>
      <c r="E315" s="230">
        <f t="shared" si="4"/>
        <v>312577000</v>
      </c>
      <c r="F315" s="166"/>
    </row>
    <row r="316" spans="1:6" ht="13.5">
      <c r="A316" s="77" t="s">
        <v>269</v>
      </c>
      <c r="B316" s="215" t="s">
        <v>7</v>
      </c>
      <c r="C316" s="225">
        <f>transfers!$F16</f>
        <v>5382000</v>
      </c>
      <c r="D316" s="166"/>
      <c r="E316" s="230">
        <f t="shared" si="4"/>
        <v>5382000</v>
      </c>
      <c r="F316" s="166"/>
    </row>
    <row r="317" spans="1:6" ht="13.5">
      <c r="A317" s="77" t="s">
        <v>271</v>
      </c>
      <c r="B317" s="215" t="s">
        <v>7</v>
      </c>
      <c r="C317" s="225">
        <f>transfers!$F17</f>
        <v>0</v>
      </c>
      <c r="D317" s="166"/>
      <c r="E317" s="230">
        <f aca="true" t="shared" si="5" ref="E317:E379">IF(C317="XX","XX",ROUND(C317,0))</f>
        <v>0</v>
      </c>
      <c r="F317" s="166"/>
    </row>
    <row r="318" spans="1:6" ht="13.5">
      <c r="A318" s="77" t="s">
        <v>269</v>
      </c>
      <c r="B318" s="215" t="s">
        <v>7</v>
      </c>
      <c r="C318" s="225">
        <f>transfers!$F18</f>
        <v>0</v>
      </c>
      <c r="D318" s="166"/>
      <c r="E318" s="230">
        <f t="shared" si="5"/>
        <v>0</v>
      </c>
      <c r="F318" s="166"/>
    </row>
    <row r="319" spans="1:6" ht="13.5">
      <c r="A319" s="77" t="s">
        <v>272</v>
      </c>
      <c r="B319" s="215" t="s">
        <v>7</v>
      </c>
      <c r="C319" s="225">
        <f>transfers!$F19</f>
        <v>54582000</v>
      </c>
      <c r="D319" s="166"/>
      <c r="E319" s="230">
        <f t="shared" si="5"/>
        <v>54582000</v>
      </c>
      <c r="F319" s="166"/>
    </row>
    <row r="320" spans="1:6" ht="13.5">
      <c r="A320" s="77" t="s">
        <v>269</v>
      </c>
      <c r="B320" s="215" t="s">
        <v>7</v>
      </c>
      <c r="C320" s="225">
        <f>transfers!$F20</f>
        <v>0</v>
      </c>
      <c r="D320" s="166"/>
      <c r="E320" s="230">
        <f t="shared" si="5"/>
        <v>0</v>
      </c>
      <c r="F320" s="166"/>
    </row>
    <row r="321" spans="1:6" ht="13.5">
      <c r="A321" s="77" t="s">
        <v>273</v>
      </c>
      <c r="B321" s="215" t="s">
        <v>7</v>
      </c>
      <c r="C321" s="225">
        <f>transfers!$F21</f>
        <v>19425000</v>
      </c>
      <c r="D321" s="166"/>
      <c r="E321" s="230">
        <f t="shared" si="5"/>
        <v>19425000</v>
      </c>
      <c r="F321" s="166"/>
    </row>
    <row r="322" spans="1:6" ht="13.5">
      <c r="A322" s="77" t="s">
        <v>269</v>
      </c>
      <c r="B322" s="215" t="s">
        <v>7</v>
      </c>
      <c r="C322" s="225">
        <f>transfers!$F22</f>
        <v>0</v>
      </c>
      <c r="D322" s="166"/>
      <c r="E322" s="230">
        <f t="shared" si="5"/>
        <v>0</v>
      </c>
      <c r="F322" s="166"/>
    </row>
    <row r="323" spans="1:6" ht="13.5">
      <c r="A323" s="77" t="s">
        <v>274</v>
      </c>
      <c r="B323" s="215" t="s">
        <v>7</v>
      </c>
      <c r="C323" s="225">
        <f>transfers!$F23</f>
        <v>465711000</v>
      </c>
      <c r="D323" s="166"/>
      <c r="E323" s="230">
        <f t="shared" si="5"/>
        <v>465711000</v>
      </c>
      <c r="F323" s="166"/>
    </row>
    <row r="324" spans="1:6" ht="13.5">
      <c r="A324" s="77" t="s">
        <v>269</v>
      </c>
      <c r="B324" s="215" t="s">
        <v>7</v>
      </c>
      <c r="C324" s="225">
        <f>transfers!$F24</f>
        <v>0</v>
      </c>
      <c r="D324" s="166"/>
      <c r="E324" s="230">
        <f t="shared" si="5"/>
        <v>0</v>
      </c>
      <c r="F324" s="166"/>
    </row>
    <row r="325" spans="1:6" ht="13.5">
      <c r="A325" s="117" t="s">
        <v>36</v>
      </c>
      <c r="B325" s="215" t="s">
        <v>7</v>
      </c>
      <c r="C325" s="226">
        <f>SUM(C311:C324)</f>
        <v>2253615100</v>
      </c>
      <c r="D325" s="168"/>
      <c r="E325" s="230">
        <f t="shared" si="5"/>
        <v>2253615100</v>
      </c>
      <c r="F325" s="168"/>
    </row>
    <row r="326" spans="1:6" ht="13.5">
      <c r="A326" s="117" t="s">
        <v>61</v>
      </c>
      <c r="B326" s="215" t="s">
        <v>7</v>
      </c>
      <c r="C326" s="227" t="s">
        <v>248</v>
      </c>
      <c r="D326" s="169"/>
      <c r="E326" s="230" t="str">
        <f t="shared" si="5"/>
        <v>XX</v>
      </c>
      <c r="F326" s="169"/>
    </row>
    <row r="327" spans="1:6" ht="13.5">
      <c r="A327" s="77" t="s">
        <v>267</v>
      </c>
      <c r="B327" s="215" t="s">
        <v>7</v>
      </c>
      <c r="C327" s="225">
        <f>transfers!$F27</f>
        <v>0</v>
      </c>
      <c r="D327" s="166"/>
      <c r="E327" s="230">
        <f t="shared" si="5"/>
        <v>0</v>
      </c>
      <c r="F327" s="166"/>
    </row>
    <row r="328" spans="1:6" ht="13.5">
      <c r="A328" s="77" t="s">
        <v>308</v>
      </c>
      <c r="B328" s="215" t="s">
        <v>7</v>
      </c>
      <c r="C328" s="225">
        <f>transfers!$F28</f>
        <v>0</v>
      </c>
      <c r="D328" s="166"/>
      <c r="E328" s="230">
        <f t="shared" si="5"/>
        <v>0</v>
      </c>
      <c r="F328" s="166"/>
    </row>
    <row r="329" spans="1:6" ht="13.5">
      <c r="A329" s="77" t="s">
        <v>11</v>
      </c>
      <c r="B329" s="215" t="s">
        <v>7</v>
      </c>
      <c r="C329" s="225">
        <f>transfers!$F29</f>
        <v>0</v>
      </c>
      <c r="D329" s="166"/>
      <c r="E329" s="230">
        <f t="shared" si="5"/>
        <v>0</v>
      </c>
      <c r="F329" s="166"/>
    </row>
    <row r="330" spans="1:6" ht="13.5">
      <c r="A330" s="77" t="s">
        <v>22</v>
      </c>
      <c r="B330" s="215" t="s">
        <v>7</v>
      </c>
      <c r="C330" s="225">
        <f>transfers!$F30</f>
        <v>0</v>
      </c>
      <c r="D330" s="166"/>
      <c r="E330" s="230">
        <f t="shared" si="5"/>
        <v>0</v>
      </c>
      <c r="F330" s="166"/>
    </row>
    <row r="331" spans="1:6" ht="13.5">
      <c r="A331" s="77" t="s">
        <v>204</v>
      </c>
      <c r="B331" s="215" t="s">
        <v>7</v>
      </c>
      <c r="C331" s="225">
        <f>transfers!$F31</f>
        <v>0</v>
      </c>
      <c r="D331" s="166"/>
      <c r="E331" s="230">
        <f t="shared" si="5"/>
        <v>0</v>
      </c>
      <c r="F331" s="166"/>
    </row>
    <row r="332" spans="1:6" ht="13.5">
      <c r="A332" s="77" t="s">
        <v>364</v>
      </c>
      <c r="B332" s="215" t="s">
        <v>7</v>
      </c>
      <c r="C332" s="225">
        <f>transfers!$F32</f>
        <v>0</v>
      </c>
      <c r="D332" s="166"/>
      <c r="E332" s="230">
        <f>IF(C332="XX","XX",ROUND(C332,0))</f>
        <v>0</v>
      </c>
      <c r="F332" s="166"/>
    </row>
    <row r="333" spans="1:6" ht="13.5">
      <c r="A333" s="77" t="s">
        <v>37</v>
      </c>
      <c r="B333" s="215" t="s">
        <v>7</v>
      </c>
      <c r="C333" s="225">
        <f>transfers!$F33</f>
        <v>104156140</v>
      </c>
      <c r="D333" s="166"/>
      <c r="E333" s="230">
        <f t="shared" si="5"/>
        <v>104156140</v>
      </c>
      <c r="F333" s="166"/>
    </row>
    <row r="334" spans="1:6" ht="13.5">
      <c r="A334" s="117" t="s">
        <v>38</v>
      </c>
      <c r="B334" s="215" t="s">
        <v>7</v>
      </c>
      <c r="C334" s="226">
        <f>transfers!$F34</f>
        <v>104156140</v>
      </c>
      <c r="D334" s="168"/>
      <c r="E334" s="230">
        <f t="shared" si="5"/>
        <v>104156140</v>
      </c>
      <c r="F334" s="168"/>
    </row>
    <row r="335" spans="1:6" ht="13.5">
      <c r="A335" s="211" t="s">
        <v>39</v>
      </c>
      <c r="B335" s="215" t="s">
        <v>7</v>
      </c>
      <c r="C335" s="226">
        <f>transfers!$F35</f>
        <v>2357771240</v>
      </c>
      <c r="D335" s="168"/>
      <c r="E335" s="230">
        <f t="shared" si="5"/>
        <v>2357771240</v>
      </c>
      <c r="F335" s="168"/>
    </row>
    <row r="336" spans="1:6" ht="13.5">
      <c r="A336" s="198" t="s">
        <v>234</v>
      </c>
      <c r="B336" s="215" t="s">
        <v>7</v>
      </c>
      <c r="C336" s="227" t="s">
        <v>248</v>
      </c>
      <c r="D336" s="169"/>
      <c r="E336" s="230" t="str">
        <f t="shared" si="5"/>
        <v>XX</v>
      </c>
      <c r="F336" s="169"/>
    </row>
    <row r="337" spans="1:6" ht="13.5">
      <c r="A337" s="77" t="s">
        <v>357</v>
      </c>
      <c r="B337" s="215" t="s">
        <v>7</v>
      </c>
      <c r="C337" s="225">
        <f>transfers!$F41</f>
        <v>0</v>
      </c>
      <c r="D337" s="166"/>
      <c r="E337" s="230">
        <f t="shared" si="5"/>
        <v>0</v>
      </c>
      <c r="F337" s="166"/>
    </row>
    <row r="338" spans="1:6" ht="13.5">
      <c r="A338" s="77" t="s">
        <v>358</v>
      </c>
      <c r="B338" s="215" t="s">
        <v>7</v>
      </c>
      <c r="C338" s="225">
        <f>transfers!$F42</f>
        <v>0</v>
      </c>
      <c r="D338" s="166"/>
      <c r="E338" s="230">
        <f t="shared" si="5"/>
        <v>0</v>
      </c>
      <c r="F338" s="166"/>
    </row>
    <row r="339" spans="1:6" ht="13.5">
      <c r="A339" s="77" t="s">
        <v>359</v>
      </c>
      <c r="B339" s="215" t="s">
        <v>7</v>
      </c>
      <c r="C339" s="225">
        <f>transfers!$F43</f>
        <v>0</v>
      </c>
      <c r="D339" s="166"/>
      <c r="E339" s="230">
        <f t="shared" si="5"/>
        <v>0</v>
      </c>
      <c r="F339" s="166"/>
    </row>
    <row r="340" spans="1:6" ht="13.5">
      <c r="A340" s="77" t="s">
        <v>360</v>
      </c>
      <c r="B340" s="215" t="s">
        <v>7</v>
      </c>
      <c r="C340" s="225">
        <f>transfers!$F44</f>
        <v>0</v>
      </c>
      <c r="D340" s="166"/>
      <c r="E340" s="230">
        <f t="shared" si="5"/>
        <v>0</v>
      </c>
      <c r="F340" s="166"/>
    </row>
    <row r="341" spans="1:6" ht="13.5">
      <c r="A341" s="77" t="s">
        <v>333</v>
      </c>
      <c r="B341" s="215" t="s">
        <v>7</v>
      </c>
      <c r="C341" s="225">
        <f>transfers!$F45</f>
        <v>0</v>
      </c>
      <c r="D341" s="166"/>
      <c r="E341" s="230">
        <f t="shared" si="5"/>
        <v>0</v>
      </c>
      <c r="F341" s="166"/>
    </row>
    <row r="342" spans="1:6" ht="13.5">
      <c r="A342" s="77" t="s">
        <v>334</v>
      </c>
      <c r="B342" s="215" t="s">
        <v>7</v>
      </c>
      <c r="C342" s="225">
        <f>transfers!$F46</f>
        <v>0</v>
      </c>
      <c r="D342" s="166"/>
      <c r="E342" s="230">
        <f t="shared" si="5"/>
        <v>0</v>
      </c>
      <c r="F342" s="166"/>
    </row>
    <row r="343" spans="1:6" ht="13.5">
      <c r="A343" s="77" t="s">
        <v>361</v>
      </c>
      <c r="B343" s="215" t="s">
        <v>7</v>
      </c>
      <c r="C343" s="225">
        <f>transfers!$F47</f>
        <v>0</v>
      </c>
      <c r="D343" s="166"/>
      <c r="E343" s="230">
        <f t="shared" si="5"/>
        <v>0</v>
      </c>
      <c r="F343" s="166"/>
    </row>
    <row r="344" spans="1:6" ht="13.5">
      <c r="A344" s="5" t="s">
        <v>366</v>
      </c>
      <c r="B344" s="215" t="s">
        <v>7</v>
      </c>
      <c r="C344" s="225">
        <f>transfers!$F48</f>
        <v>0</v>
      </c>
      <c r="D344" s="166"/>
      <c r="E344" s="230">
        <f>IF(C344="XX","XX",ROUND(C344,0))</f>
        <v>0</v>
      </c>
      <c r="F344" s="166"/>
    </row>
    <row r="345" spans="1:6" ht="13.5">
      <c r="A345" s="77" t="s">
        <v>15</v>
      </c>
      <c r="B345" s="215" t="s">
        <v>7</v>
      </c>
      <c r="C345" s="225">
        <f>transfers!$F49</f>
        <v>255974079.12</v>
      </c>
      <c r="D345" s="166"/>
      <c r="E345" s="230">
        <f t="shared" si="5"/>
        <v>255974079</v>
      </c>
      <c r="F345" s="166"/>
    </row>
    <row r="346" spans="1:6" ht="13.5">
      <c r="A346" s="77" t="s">
        <v>335</v>
      </c>
      <c r="B346" s="215" t="s">
        <v>7</v>
      </c>
      <c r="C346" s="225">
        <f>transfers!$F50</f>
        <v>0</v>
      </c>
      <c r="D346" s="166"/>
      <c r="E346" s="230">
        <f t="shared" si="5"/>
        <v>0</v>
      </c>
      <c r="F346" s="166"/>
    </row>
    <row r="347" spans="1:6" ht="13.5">
      <c r="A347" s="77" t="s">
        <v>431</v>
      </c>
      <c r="B347" s="215" t="s">
        <v>7</v>
      </c>
      <c r="C347" s="225">
        <f>transfers!$F51</f>
        <v>1508800654</v>
      </c>
      <c r="D347" s="166"/>
      <c r="E347" s="230">
        <f>IF(C347="XX","XX",ROUND(C347,0))</f>
        <v>1508800654</v>
      </c>
      <c r="F347" s="166"/>
    </row>
    <row r="348" spans="1:6" ht="13.5">
      <c r="A348" s="77" t="s">
        <v>363</v>
      </c>
      <c r="B348" s="215" t="s">
        <v>7</v>
      </c>
      <c r="C348" s="225">
        <f>transfers!$F52</f>
        <v>14406000</v>
      </c>
      <c r="D348" s="166"/>
      <c r="E348" s="230">
        <f>IF(C348="XX","XX",ROUND(C348,0))</f>
        <v>14406000</v>
      </c>
      <c r="F348" s="166"/>
    </row>
    <row r="349" spans="1:6" ht="13.5">
      <c r="A349" s="77" t="s">
        <v>434</v>
      </c>
      <c r="B349" s="215" t="s">
        <v>7</v>
      </c>
      <c r="C349" s="225">
        <f>transfers!$F53</f>
        <v>0</v>
      </c>
      <c r="D349" s="166"/>
      <c r="E349" s="230">
        <f>IF(C349="XX","XX",ROUND(C349,0))</f>
        <v>0</v>
      </c>
      <c r="F349" s="166"/>
    </row>
    <row r="350" spans="1:6" ht="13.5">
      <c r="A350" s="77" t="s">
        <v>348</v>
      </c>
      <c r="B350" s="215" t="s">
        <v>7</v>
      </c>
      <c r="C350" s="225">
        <f>transfers!$F54</f>
        <v>0</v>
      </c>
      <c r="D350" s="166"/>
      <c r="E350" s="230">
        <f>IF(C350="XX","XX",ROUND(C350,0))</f>
        <v>0</v>
      </c>
      <c r="F350" s="166"/>
    </row>
    <row r="351" spans="1:6" ht="13.5">
      <c r="A351" s="211" t="s">
        <v>40</v>
      </c>
      <c r="B351" s="215" t="s">
        <v>7</v>
      </c>
      <c r="C351" s="226">
        <f>transfers!$F55</f>
        <v>1779180733.12</v>
      </c>
      <c r="D351" s="168"/>
      <c r="E351" s="230">
        <f t="shared" si="5"/>
        <v>1779180733</v>
      </c>
      <c r="F351" s="168"/>
    </row>
    <row r="352" spans="1:6" ht="13.5">
      <c r="A352" s="117" t="s">
        <v>41</v>
      </c>
      <c r="B352" s="215" t="s">
        <v>7</v>
      </c>
      <c r="C352" s="226">
        <f>transfers!$F56</f>
        <v>4136951973.12</v>
      </c>
      <c r="D352" s="168"/>
      <c r="E352" s="230">
        <f t="shared" si="5"/>
        <v>4136951973</v>
      </c>
      <c r="F352" s="168"/>
    </row>
    <row r="353" spans="1:6" ht="13.5">
      <c r="A353" s="117" t="s">
        <v>42</v>
      </c>
      <c r="B353" s="215" t="s">
        <v>7</v>
      </c>
      <c r="C353" s="227" t="s">
        <v>248</v>
      </c>
      <c r="D353" s="169"/>
      <c r="E353" s="230" t="str">
        <f t="shared" si="5"/>
        <v>XX</v>
      </c>
      <c r="F353" s="169"/>
    </row>
    <row r="354" spans="1:6" ht="13.5">
      <c r="A354" s="216" t="s">
        <v>24</v>
      </c>
      <c r="B354" s="215" t="s">
        <v>7</v>
      </c>
      <c r="C354" s="225">
        <f>transfers!$F59</f>
        <v>0</v>
      </c>
      <c r="D354" s="166"/>
      <c r="E354" s="230">
        <f t="shared" si="5"/>
        <v>0</v>
      </c>
      <c r="F354" s="166"/>
    </row>
    <row r="355" spans="1:6" ht="13.5">
      <c r="A355" s="77" t="s">
        <v>43</v>
      </c>
      <c r="B355" s="215" t="s">
        <v>7</v>
      </c>
      <c r="C355" s="225">
        <f>transfers!$F60</f>
        <v>0</v>
      </c>
      <c r="D355" s="166"/>
      <c r="E355" s="230">
        <f t="shared" si="5"/>
        <v>0</v>
      </c>
      <c r="F355" s="166"/>
    </row>
    <row r="356" spans="1:6" ht="13.5">
      <c r="A356" s="198" t="s">
        <v>44</v>
      </c>
      <c r="B356" s="215" t="s">
        <v>7</v>
      </c>
      <c r="C356" s="226">
        <f>transfers!$F61</f>
        <v>0</v>
      </c>
      <c r="D356" s="168"/>
      <c r="E356" s="230">
        <f t="shared" si="5"/>
        <v>0</v>
      </c>
      <c r="F356" s="168"/>
    </row>
    <row r="357" spans="1:6" ht="13.5">
      <c r="A357" s="117" t="s">
        <v>16</v>
      </c>
      <c r="B357" s="215" t="s">
        <v>4</v>
      </c>
      <c r="C357" s="227" t="s">
        <v>248</v>
      </c>
      <c r="E357" s="230" t="str">
        <f t="shared" si="5"/>
        <v>XX</v>
      </c>
      <c r="F357" s="169"/>
    </row>
    <row r="358" spans="1:6" ht="13.5">
      <c r="A358" s="77" t="s">
        <v>47</v>
      </c>
      <c r="B358" s="215" t="s">
        <v>4</v>
      </c>
      <c r="C358" s="227" t="s">
        <v>248</v>
      </c>
      <c r="E358" s="230" t="str">
        <f t="shared" si="5"/>
        <v>XX</v>
      </c>
      <c r="F358" s="169"/>
    </row>
    <row r="359" spans="1:6" ht="13.5">
      <c r="A359" s="77" t="s">
        <v>306</v>
      </c>
      <c r="B359" s="215" t="s">
        <v>4</v>
      </c>
      <c r="C359" s="225">
        <f>expenditures!$C11</f>
        <v>6492656800</v>
      </c>
      <c r="E359" s="230">
        <f t="shared" si="5"/>
        <v>6492656800</v>
      </c>
      <c r="F359" s="166"/>
    </row>
    <row r="360" spans="1:6" ht="13.5">
      <c r="A360" s="77" t="s">
        <v>50</v>
      </c>
      <c r="B360" s="215" t="s">
        <v>4</v>
      </c>
      <c r="C360" s="225">
        <f>expenditures!$C12</f>
        <v>323593999</v>
      </c>
      <c r="E360" s="230">
        <f t="shared" si="5"/>
        <v>323593999</v>
      </c>
      <c r="F360" s="166"/>
    </row>
    <row r="361" spans="1:6" ht="13.5">
      <c r="A361" s="77" t="s">
        <v>307</v>
      </c>
      <c r="B361" s="215" t="s">
        <v>4</v>
      </c>
      <c r="C361" s="225">
        <f>expenditures!$C13</f>
        <v>562989000</v>
      </c>
      <c r="E361" s="230">
        <f t="shared" si="5"/>
        <v>562989000</v>
      </c>
      <c r="F361" s="166"/>
    </row>
    <row r="362" spans="1:6" ht="13.5">
      <c r="A362" s="77" t="s">
        <v>50</v>
      </c>
      <c r="B362" s="215" t="s">
        <v>4</v>
      </c>
      <c r="C362" s="225">
        <f>expenditures!$C14</f>
        <v>358483000</v>
      </c>
      <c r="E362" s="230">
        <f t="shared" si="5"/>
        <v>358483000</v>
      </c>
      <c r="F362" s="166"/>
    </row>
    <row r="363" spans="1:6" ht="13.5">
      <c r="A363" s="77" t="s">
        <v>51</v>
      </c>
      <c r="B363" s="215" t="s">
        <v>4</v>
      </c>
      <c r="C363" s="225">
        <f>expenditures!$C15</f>
        <v>1887716000</v>
      </c>
      <c r="E363" s="230">
        <f t="shared" si="5"/>
        <v>1887716000</v>
      </c>
      <c r="F363" s="166"/>
    </row>
    <row r="364" spans="1:6" ht="13.5">
      <c r="A364" s="77" t="s">
        <v>50</v>
      </c>
      <c r="B364" s="215" t="s">
        <v>4</v>
      </c>
      <c r="C364" s="225">
        <f>expenditures!$C16</f>
        <v>78546000</v>
      </c>
      <c r="E364" s="230">
        <f t="shared" si="5"/>
        <v>78546000</v>
      </c>
      <c r="F364" s="166"/>
    </row>
    <row r="365" spans="1:6" ht="13.5">
      <c r="A365" s="77" t="s">
        <v>52</v>
      </c>
      <c r="B365" s="215" t="s">
        <v>4</v>
      </c>
      <c r="C365" s="225">
        <f>expenditures!$C17</f>
        <v>147072000</v>
      </c>
      <c r="E365" s="230">
        <f t="shared" si="5"/>
        <v>147072000</v>
      </c>
      <c r="F365" s="166"/>
    </row>
    <row r="366" spans="1:6" ht="13.5">
      <c r="A366" s="77" t="s">
        <v>50</v>
      </c>
      <c r="B366" s="215" t="s">
        <v>4</v>
      </c>
      <c r="C366" s="225">
        <f>expenditures!$C18</f>
        <v>16584000</v>
      </c>
      <c r="E366" s="230">
        <f t="shared" si="5"/>
        <v>16584000</v>
      </c>
      <c r="F366" s="166"/>
    </row>
    <row r="367" spans="1:6" ht="13.5">
      <c r="A367" s="77" t="s">
        <v>53</v>
      </c>
      <c r="B367" s="215" t="s">
        <v>4</v>
      </c>
      <c r="C367" s="225">
        <f>expenditures!$C19</f>
        <v>46965000</v>
      </c>
      <c r="E367" s="230">
        <f t="shared" si="5"/>
        <v>46965000</v>
      </c>
      <c r="F367" s="166"/>
    </row>
    <row r="368" spans="1:6" ht="13.5">
      <c r="A368" s="77" t="s">
        <v>50</v>
      </c>
      <c r="B368" s="215" t="s">
        <v>4</v>
      </c>
      <c r="C368" s="225">
        <f>expenditures!$C20</f>
        <v>6709000</v>
      </c>
      <c r="E368" s="230">
        <f t="shared" si="5"/>
        <v>6709000</v>
      </c>
      <c r="F368" s="166"/>
    </row>
    <row r="369" spans="1:6" ht="13.5">
      <c r="A369" s="77" t="s">
        <v>54</v>
      </c>
      <c r="B369" s="215" t="s">
        <v>4</v>
      </c>
      <c r="C369" s="225">
        <f>expenditures!$C21</f>
        <v>0</v>
      </c>
      <c r="E369" s="230">
        <f t="shared" si="5"/>
        <v>0</v>
      </c>
      <c r="F369" s="166"/>
    </row>
    <row r="370" spans="1:6" ht="13.5">
      <c r="A370" s="77" t="s">
        <v>50</v>
      </c>
      <c r="B370" s="215" t="s">
        <v>4</v>
      </c>
      <c r="C370" s="225">
        <f>expenditures!$C22</f>
        <v>13807000</v>
      </c>
      <c r="E370" s="230">
        <f t="shared" si="5"/>
        <v>13807000</v>
      </c>
      <c r="F370" s="166"/>
    </row>
    <row r="371" spans="1:6" ht="13.5">
      <c r="A371" s="217" t="s">
        <v>48</v>
      </c>
      <c r="B371" s="215" t="s">
        <v>4</v>
      </c>
      <c r="C371" s="228">
        <f>expenditures!$C23</f>
        <v>9137398800</v>
      </c>
      <c r="E371" s="230">
        <f t="shared" si="5"/>
        <v>9137398800</v>
      </c>
      <c r="F371" s="170"/>
    </row>
    <row r="372" spans="1:6" ht="13.5">
      <c r="A372" s="217" t="s">
        <v>49</v>
      </c>
      <c r="B372" s="215" t="s">
        <v>4</v>
      </c>
      <c r="C372" s="228">
        <f>expenditures!$C24</f>
        <v>797722999</v>
      </c>
      <c r="E372" s="230">
        <f t="shared" si="5"/>
        <v>797722999</v>
      </c>
      <c r="F372" s="170"/>
    </row>
    <row r="373" spans="1:6" ht="13.5">
      <c r="A373" s="77" t="s">
        <v>241</v>
      </c>
      <c r="B373" s="215" t="s">
        <v>4</v>
      </c>
      <c r="C373" s="225">
        <f>expenditures!$C25</f>
        <v>1985043000</v>
      </c>
      <c r="E373" s="230">
        <f t="shared" si="5"/>
        <v>1985043000</v>
      </c>
      <c r="F373" s="166"/>
    </row>
    <row r="374" spans="1:6" ht="13.5">
      <c r="A374" s="77" t="s">
        <v>240</v>
      </c>
      <c r="B374" s="215" t="s">
        <v>4</v>
      </c>
      <c r="C374" s="225">
        <f>expenditures!$C26</f>
        <v>27102000</v>
      </c>
      <c r="E374" s="230">
        <f t="shared" si="5"/>
        <v>27102000</v>
      </c>
      <c r="F374" s="166"/>
    </row>
    <row r="375" spans="1:6" ht="13.5">
      <c r="A375" s="77" t="s">
        <v>238</v>
      </c>
      <c r="B375" s="215" t="s">
        <v>4</v>
      </c>
      <c r="C375" s="225">
        <f>expenditures!$C27</f>
        <v>0</v>
      </c>
      <c r="E375" s="230">
        <f t="shared" si="5"/>
        <v>0</v>
      </c>
      <c r="F375" s="166"/>
    </row>
    <row r="376" spans="1:6" ht="13.5">
      <c r="A376" s="77" t="s">
        <v>240</v>
      </c>
      <c r="B376" s="215" t="s">
        <v>4</v>
      </c>
      <c r="C376" s="225">
        <f>expenditures!$C28</f>
        <v>15082000</v>
      </c>
      <c r="E376" s="230">
        <f t="shared" si="5"/>
        <v>15082000</v>
      </c>
      <c r="F376" s="166"/>
    </row>
    <row r="377" spans="1:6" ht="13.5">
      <c r="A377" s="77" t="s">
        <v>239</v>
      </c>
      <c r="B377" s="215" t="s">
        <v>4</v>
      </c>
      <c r="C377" s="225">
        <f>expenditures!$C29</f>
        <v>0</v>
      </c>
      <c r="E377" s="230">
        <f t="shared" si="5"/>
        <v>0</v>
      </c>
      <c r="F377" s="166"/>
    </row>
    <row r="378" spans="1:6" ht="13.5">
      <c r="A378" s="77" t="s">
        <v>240</v>
      </c>
      <c r="B378" s="215" t="s">
        <v>4</v>
      </c>
      <c r="C378" s="225">
        <f>expenditures!$C30</f>
        <v>0</v>
      </c>
      <c r="E378" s="230">
        <f t="shared" si="5"/>
        <v>0</v>
      </c>
      <c r="F378" s="166"/>
    </row>
    <row r="379" spans="1:6" ht="13.5">
      <c r="A379" s="77" t="s">
        <v>242</v>
      </c>
      <c r="B379" s="215" t="s">
        <v>4</v>
      </c>
      <c r="C379" s="225">
        <f>expenditures!$C31</f>
        <v>0</v>
      </c>
      <c r="E379" s="230">
        <f t="shared" si="5"/>
        <v>0</v>
      </c>
      <c r="F379" s="166"/>
    </row>
    <row r="380" spans="1:6" ht="13.5">
      <c r="A380" s="77" t="s">
        <v>240</v>
      </c>
      <c r="B380" s="215" t="s">
        <v>4</v>
      </c>
      <c r="C380" s="225">
        <f>expenditures!$C32</f>
        <v>6000000</v>
      </c>
      <c r="E380" s="230">
        <f aca="true" t="shared" si="6" ref="E380:E443">IF(C380="XX","XX",ROUND(C380,0))</f>
        <v>6000000</v>
      </c>
      <c r="F380" s="166"/>
    </row>
    <row r="381" spans="1:6" ht="13.5">
      <c r="A381" s="77" t="s">
        <v>243</v>
      </c>
      <c r="B381" s="215" t="s">
        <v>4</v>
      </c>
      <c r="C381" s="225">
        <f>expenditures!$C33</f>
        <v>0</v>
      </c>
      <c r="E381" s="230">
        <f t="shared" si="6"/>
        <v>0</v>
      </c>
      <c r="F381" s="166"/>
    </row>
    <row r="382" spans="1:6" ht="13.5">
      <c r="A382" s="77" t="s">
        <v>240</v>
      </c>
      <c r="B382" s="215" t="s">
        <v>4</v>
      </c>
      <c r="C382" s="225">
        <f>expenditures!$C34</f>
        <v>12000000</v>
      </c>
      <c r="E382" s="230">
        <f t="shared" si="6"/>
        <v>12000000</v>
      </c>
      <c r="F382" s="166"/>
    </row>
    <row r="383" spans="1:6" ht="13.5">
      <c r="A383" s="77" t="s">
        <v>244</v>
      </c>
      <c r="B383" s="215" t="s">
        <v>4</v>
      </c>
      <c r="C383" s="225">
        <f>expenditures!$C35</f>
        <v>0</v>
      </c>
      <c r="E383" s="230">
        <f t="shared" si="6"/>
        <v>0</v>
      </c>
      <c r="F383" s="166"/>
    </row>
    <row r="384" spans="1:6" ht="13.5">
      <c r="A384" s="77" t="s">
        <v>240</v>
      </c>
      <c r="B384" s="215" t="s">
        <v>4</v>
      </c>
      <c r="C384" s="225">
        <f>expenditures!$C36</f>
        <v>10000000</v>
      </c>
      <c r="E384" s="230">
        <f t="shared" si="6"/>
        <v>10000000</v>
      </c>
      <c r="F384" s="166"/>
    </row>
    <row r="385" spans="1:6" ht="13.5">
      <c r="A385" s="77" t="s">
        <v>245</v>
      </c>
      <c r="B385" s="215" t="s">
        <v>4</v>
      </c>
      <c r="C385" s="225">
        <f>expenditures!$C37</f>
        <v>0</v>
      </c>
      <c r="E385" s="230">
        <f t="shared" si="6"/>
        <v>0</v>
      </c>
      <c r="F385" s="166"/>
    </row>
    <row r="386" spans="1:6" ht="13.5">
      <c r="A386" s="77" t="s">
        <v>240</v>
      </c>
      <c r="B386" s="215" t="s">
        <v>4</v>
      </c>
      <c r="C386" s="225">
        <f>expenditures!$C38</f>
        <v>19000000</v>
      </c>
      <c r="E386" s="230">
        <f t="shared" si="6"/>
        <v>19000000</v>
      </c>
      <c r="F386" s="166"/>
    </row>
    <row r="387" spans="1:6" ht="13.5">
      <c r="A387" s="217" t="s">
        <v>48</v>
      </c>
      <c r="B387" s="215" t="s">
        <v>4</v>
      </c>
      <c r="C387" s="228">
        <f>expenditures!$C39</f>
        <v>1985043000</v>
      </c>
      <c r="E387" s="230">
        <f t="shared" si="6"/>
        <v>1985043000</v>
      </c>
      <c r="F387" s="170"/>
    </row>
    <row r="388" spans="1:6" ht="13.5">
      <c r="A388" s="217" t="s">
        <v>49</v>
      </c>
      <c r="B388" s="215" t="s">
        <v>4</v>
      </c>
      <c r="C388" s="228">
        <f>expenditures!$C40</f>
        <v>89184000</v>
      </c>
      <c r="E388" s="230">
        <f t="shared" si="6"/>
        <v>89184000</v>
      </c>
      <c r="F388" s="170"/>
    </row>
    <row r="389" spans="1:6" ht="13.5">
      <c r="A389" s="217" t="s">
        <v>55</v>
      </c>
      <c r="B389" s="215" t="s">
        <v>4</v>
      </c>
      <c r="C389" s="228">
        <f>expenditures!$C41</f>
        <v>11122441800</v>
      </c>
      <c r="E389" s="230">
        <f t="shared" si="6"/>
        <v>11122441800</v>
      </c>
      <c r="F389" s="170"/>
    </row>
    <row r="390" spans="1:6" ht="13.5">
      <c r="A390" s="217" t="s">
        <v>56</v>
      </c>
      <c r="B390" s="215" t="s">
        <v>4</v>
      </c>
      <c r="C390" s="228">
        <f>expenditures!$C42</f>
        <v>886906999</v>
      </c>
      <c r="E390" s="230">
        <f t="shared" si="6"/>
        <v>886906999</v>
      </c>
      <c r="F390" s="170"/>
    </row>
    <row r="391" spans="1:6" ht="13.5">
      <c r="A391" s="117" t="s">
        <v>57</v>
      </c>
      <c r="B391" s="215" t="s">
        <v>4</v>
      </c>
      <c r="C391" s="229">
        <f>expenditures!$C43</f>
        <v>12009348799</v>
      </c>
      <c r="E391" s="230">
        <f t="shared" si="6"/>
        <v>12009348799</v>
      </c>
      <c r="F391" s="171"/>
    </row>
    <row r="392" spans="1:6" ht="13.5">
      <c r="A392" s="77" t="s">
        <v>21</v>
      </c>
      <c r="B392" s="215" t="s">
        <v>4</v>
      </c>
      <c r="C392" s="227" t="s">
        <v>248</v>
      </c>
      <c r="E392" s="230" t="str">
        <f t="shared" si="6"/>
        <v>XX</v>
      </c>
      <c r="F392" s="169"/>
    </row>
    <row r="393" spans="1:6" ht="13.5">
      <c r="A393" s="77" t="s">
        <v>267</v>
      </c>
      <c r="B393" s="215" t="s">
        <v>4</v>
      </c>
      <c r="C393" s="225">
        <f>expenditures!$C49</f>
        <v>209004000</v>
      </c>
      <c r="E393" s="230">
        <f t="shared" si="6"/>
        <v>209004000</v>
      </c>
      <c r="F393" s="166"/>
    </row>
    <row r="394" spans="1:6" ht="13.5">
      <c r="A394" s="77" t="s">
        <v>308</v>
      </c>
      <c r="B394" s="215" t="s">
        <v>4</v>
      </c>
      <c r="C394" s="225">
        <f>expenditures!$C50</f>
        <v>245131000</v>
      </c>
      <c r="E394" s="230">
        <f t="shared" si="6"/>
        <v>245131000</v>
      </c>
      <c r="F394" s="166"/>
    </row>
    <row r="395" spans="1:6" ht="13.5">
      <c r="A395" s="77" t="s">
        <v>11</v>
      </c>
      <c r="B395" s="215" t="s">
        <v>4</v>
      </c>
      <c r="C395" s="225">
        <f>expenditures!$C51</f>
        <v>274086000</v>
      </c>
      <c r="E395" s="230">
        <f t="shared" si="6"/>
        <v>274086000</v>
      </c>
      <c r="F395" s="166"/>
    </row>
    <row r="396" spans="1:6" ht="13.5">
      <c r="A396" s="77" t="s">
        <v>22</v>
      </c>
      <c r="B396" s="215" t="s">
        <v>4</v>
      </c>
      <c r="C396" s="225">
        <f>expenditures!$C52</f>
        <v>2998880000</v>
      </c>
      <c r="E396" s="230">
        <f t="shared" si="6"/>
        <v>2998880000</v>
      </c>
      <c r="F396" s="166"/>
    </row>
    <row r="397" spans="1:6" ht="13.5">
      <c r="A397" s="77" t="s">
        <v>12</v>
      </c>
      <c r="B397" s="215" t="s">
        <v>4</v>
      </c>
      <c r="C397" s="225">
        <f>expenditures!$C53</f>
        <v>2935770000</v>
      </c>
      <c r="E397" s="230">
        <f t="shared" si="6"/>
        <v>2935770000</v>
      </c>
      <c r="F397" s="166"/>
    </row>
    <row r="398" spans="1:6" ht="13.5">
      <c r="A398" s="77" t="s">
        <v>13</v>
      </c>
      <c r="B398" s="215" t="s">
        <v>4</v>
      </c>
      <c r="C398" s="225">
        <f>expenditures!$C54</f>
        <v>0</v>
      </c>
      <c r="E398" s="230">
        <f t="shared" si="6"/>
        <v>0</v>
      </c>
      <c r="F398" s="166"/>
    </row>
    <row r="399" spans="1:6" ht="13.5">
      <c r="A399" s="77" t="s">
        <v>14</v>
      </c>
      <c r="B399" s="215" t="s">
        <v>4</v>
      </c>
      <c r="C399" s="225">
        <f>expenditures!$C55</f>
        <v>0</v>
      </c>
      <c r="E399" s="230">
        <f t="shared" si="6"/>
        <v>0</v>
      </c>
      <c r="F399" s="166"/>
    </row>
    <row r="400" spans="1:6" ht="13.5">
      <c r="A400" s="77" t="s">
        <v>58</v>
      </c>
      <c r="B400" s="215" t="s">
        <v>4</v>
      </c>
      <c r="C400" s="225">
        <f>expenditures!$C56</f>
        <v>5020032786</v>
      </c>
      <c r="E400" s="230">
        <f t="shared" si="6"/>
        <v>5020032786</v>
      </c>
      <c r="F400" s="166"/>
    </row>
    <row r="401" spans="1:6" ht="13.5">
      <c r="A401" s="117" t="s">
        <v>59</v>
      </c>
      <c r="B401" s="215" t="s">
        <v>4</v>
      </c>
      <c r="C401" s="226">
        <f>expenditures!$C57</f>
        <v>11682903786</v>
      </c>
      <c r="E401" s="230">
        <f t="shared" si="6"/>
        <v>11682903786</v>
      </c>
      <c r="F401" s="168"/>
    </row>
    <row r="402" spans="1:6" ht="13.5">
      <c r="A402" s="117" t="s">
        <v>23</v>
      </c>
      <c r="B402" s="215" t="s">
        <v>4</v>
      </c>
      <c r="C402" s="226">
        <f>expenditures!$C58</f>
        <v>23692252585</v>
      </c>
      <c r="E402" s="230">
        <f t="shared" si="6"/>
        <v>23692252585</v>
      </c>
      <c r="F402" s="168"/>
    </row>
    <row r="403" spans="1:6" ht="13.5">
      <c r="A403" s="117" t="s">
        <v>237</v>
      </c>
      <c r="B403" s="215" t="s">
        <v>4</v>
      </c>
      <c r="C403" s="227" t="s">
        <v>248</v>
      </c>
      <c r="E403" s="230" t="str">
        <f t="shared" si="6"/>
        <v>XX</v>
      </c>
      <c r="F403" s="169"/>
    </row>
    <row r="404" spans="1:6" ht="13.5">
      <c r="A404" s="77" t="s">
        <v>235</v>
      </c>
      <c r="B404" s="215" t="s">
        <v>4</v>
      </c>
      <c r="C404" s="226">
        <f>expenditures!$C61</f>
        <v>2139586199.9300003</v>
      </c>
      <c r="E404" s="230">
        <f t="shared" si="6"/>
        <v>2139586200</v>
      </c>
      <c r="F404" s="168"/>
    </row>
    <row r="405" spans="1:6" ht="13.5">
      <c r="A405" s="77" t="s">
        <v>236</v>
      </c>
      <c r="B405" s="215" t="s">
        <v>4</v>
      </c>
      <c r="C405" s="226">
        <f>expenditures!$C62</f>
        <v>2756909042.09</v>
      </c>
      <c r="E405" s="230">
        <f t="shared" si="6"/>
        <v>2756909042</v>
      </c>
      <c r="F405" s="168"/>
    </row>
    <row r="406" spans="1:6" ht="13.5">
      <c r="A406" s="117" t="s">
        <v>16</v>
      </c>
      <c r="B406" s="204" t="s">
        <v>5</v>
      </c>
      <c r="C406" s="227" t="s">
        <v>248</v>
      </c>
      <c r="D406" s="168"/>
      <c r="E406" s="230" t="str">
        <f t="shared" si="6"/>
        <v>XX</v>
      </c>
      <c r="F406" s="168"/>
    </row>
    <row r="407" spans="1:6" ht="13.5">
      <c r="A407" s="77" t="s">
        <v>47</v>
      </c>
      <c r="B407" s="204" t="s">
        <v>5</v>
      </c>
      <c r="C407" s="227" t="s">
        <v>248</v>
      </c>
      <c r="D407" s="168"/>
      <c r="E407" s="230" t="str">
        <f t="shared" si="6"/>
        <v>XX</v>
      </c>
      <c r="F407" s="168"/>
    </row>
    <row r="408" spans="1:6" ht="13.5">
      <c r="A408" s="77" t="s">
        <v>306</v>
      </c>
      <c r="B408" s="204" t="s">
        <v>5</v>
      </c>
      <c r="C408" s="225">
        <f>expenditures!$D11</f>
        <v>0</v>
      </c>
      <c r="D408" s="168"/>
      <c r="E408" s="230">
        <f t="shared" si="6"/>
        <v>0</v>
      </c>
      <c r="F408" s="168"/>
    </row>
    <row r="409" spans="1:6" ht="13.5">
      <c r="A409" s="77" t="s">
        <v>50</v>
      </c>
      <c r="B409" s="204" t="s">
        <v>5</v>
      </c>
      <c r="C409" s="225">
        <f>expenditures!$D12</f>
        <v>0</v>
      </c>
      <c r="D409" s="168"/>
      <c r="E409" s="230">
        <f t="shared" si="6"/>
        <v>0</v>
      </c>
      <c r="F409" s="168"/>
    </row>
    <row r="410" spans="1:6" ht="13.5">
      <c r="A410" s="77" t="s">
        <v>307</v>
      </c>
      <c r="B410" s="204" t="s">
        <v>5</v>
      </c>
      <c r="C410" s="225">
        <f>expenditures!$D13</f>
        <v>0</v>
      </c>
      <c r="D410" s="168"/>
      <c r="E410" s="230">
        <f t="shared" si="6"/>
        <v>0</v>
      </c>
      <c r="F410" s="168"/>
    </row>
    <row r="411" spans="1:6" ht="13.5">
      <c r="A411" s="77" t="s">
        <v>50</v>
      </c>
      <c r="B411" s="204" t="s">
        <v>5</v>
      </c>
      <c r="C411" s="225">
        <f>expenditures!$D14</f>
        <v>0</v>
      </c>
      <c r="D411" s="168"/>
      <c r="E411" s="230">
        <f t="shared" si="6"/>
        <v>0</v>
      </c>
      <c r="F411" s="168"/>
    </row>
    <row r="412" spans="1:6" ht="13.5">
      <c r="A412" s="77" t="s">
        <v>51</v>
      </c>
      <c r="B412" s="204" t="s">
        <v>5</v>
      </c>
      <c r="C412" s="225">
        <f>expenditures!$D15</f>
        <v>0</v>
      </c>
      <c r="D412" s="168"/>
      <c r="E412" s="230">
        <f t="shared" si="6"/>
        <v>0</v>
      </c>
      <c r="F412" s="168"/>
    </row>
    <row r="413" spans="1:6" ht="13.5">
      <c r="A413" s="77" t="s">
        <v>50</v>
      </c>
      <c r="B413" s="204" t="s">
        <v>5</v>
      </c>
      <c r="C413" s="225">
        <f>expenditures!$D16</f>
        <v>0</v>
      </c>
      <c r="D413" s="168"/>
      <c r="E413" s="230">
        <f t="shared" si="6"/>
        <v>0</v>
      </c>
      <c r="F413" s="168"/>
    </row>
    <row r="414" spans="1:6" ht="13.5">
      <c r="A414" s="77" t="s">
        <v>52</v>
      </c>
      <c r="B414" s="204" t="s">
        <v>5</v>
      </c>
      <c r="C414" s="225">
        <f>expenditures!$D17</f>
        <v>0</v>
      </c>
      <c r="D414" s="168"/>
      <c r="E414" s="230">
        <f t="shared" si="6"/>
        <v>0</v>
      </c>
      <c r="F414" s="168"/>
    </row>
    <row r="415" spans="1:6" ht="13.5">
      <c r="A415" s="77" t="s">
        <v>50</v>
      </c>
      <c r="B415" s="204" t="s">
        <v>5</v>
      </c>
      <c r="C415" s="225">
        <f>expenditures!$D18</f>
        <v>0</v>
      </c>
      <c r="D415" s="168"/>
      <c r="E415" s="230">
        <f t="shared" si="6"/>
        <v>0</v>
      </c>
      <c r="F415" s="168"/>
    </row>
    <row r="416" spans="1:6" ht="13.5">
      <c r="A416" s="77" t="s">
        <v>53</v>
      </c>
      <c r="B416" s="204" t="s">
        <v>5</v>
      </c>
      <c r="C416" s="225">
        <f>expenditures!$D19</f>
        <v>0</v>
      </c>
      <c r="D416" s="168"/>
      <c r="E416" s="230">
        <f t="shared" si="6"/>
        <v>0</v>
      </c>
      <c r="F416" s="168"/>
    </row>
    <row r="417" spans="1:6" ht="13.5">
      <c r="A417" s="77" t="s">
        <v>50</v>
      </c>
      <c r="B417" s="204" t="s">
        <v>5</v>
      </c>
      <c r="C417" s="225">
        <f>expenditures!$D20</f>
        <v>0</v>
      </c>
      <c r="D417" s="168"/>
      <c r="E417" s="230">
        <f t="shared" si="6"/>
        <v>0</v>
      </c>
      <c r="F417" s="168"/>
    </row>
    <row r="418" spans="1:6" ht="13.5">
      <c r="A418" s="77" t="s">
        <v>54</v>
      </c>
      <c r="B418" s="204" t="s">
        <v>5</v>
      </c>
      <c r="C418" s="225">
        <f>expenditures!$D21</f>
        <v>0</v>
      </c>
      <c r="D418" s="168"/>
      <c r="E418" s="230">
        <f t="shared" si="6"/>
        <v>0</v>
      </c>
      <c r="F418" s="168"/>
    </row>
    <row r="419" spans="1:6" ht="13.5">
      <c r="A419" s="77" t="s">
        <v>50</v>
      </c>
      <c r="B419" s="204" t="s">
        <v>5</v>
      </c>
      <c r="C419" s="225">
        <f>expenditures!$D22</f>
        <v>0</v>
      </c>
      <c r="D419" s="168"/>
      <c r="E419" s="230">
        <f t="shared" si="6"/>
        <v>0</v>
      </c>
      <c r="F419" s="168"/>
    </row>
    <row r="420" spans="1:6" ht="13.5">
      <c r="A420" s="217" t="s">
        <v>48</v>
      </c>
      <c r="B420" s="204" t="s">
        <v>5</v>
      </c>
      <c r="C420" s="228">
        <f>expenditures!$D23</f>
        <v>0</v>
      </c>
      <c r="D420" s="168"/>
      <c r="E420" s="230">
        <f t="shared" si="6"/>
        <v>0</v>
      </c>
      <c r="F420" s="168"/>
    </row>
    <row r="421" spans="1:6" ht="13.5">
      <c r="A421" s="217" t="s">
        <v>49</v>
      </c>
      <c r="B421" s="204" t="s">
        <v>5</v>
      </c>
      <c r="C421" s="228">
        <f>expenditures!$D24</f>
        <v>0</v>
      </c>
      <c r="D421" s="168"/>
      <c r="E421" s="230">
        <f t="shared" si="6"/>
        <v>0</v>
      </c>
      <c r="F421" s="168"/>
    </row>
    <row r="422" spans="1:6" ht="13.5">
      <c r="A422" s="77" t="s">
        <v>241</v>
      </c>
      <c r="B422" s="204" t="s">
        <v>5</v>
      </c>
      <c r="C422" s="225">
        <f>expenditures!$D25</f>
        <v>0</v>
      </c>
      <c r="D422" s="168"/>
      <c r="E422" s="230">
        <f t="shared" si="6"/>
        <v>0</v>
      </c>
      <c r="F422" s="168"/>
    </row>
    <row r="423" spans="1:6" ht="13.5">
      <c r="A423" s="77" t="s">
        <v>240</v>
      </c>
      <c r="B423" s="204" t="s">
        <v>5</v>
      </c>
      <c r="C423" s="225">
        <f>expenditures!$D26</f>
        <v>0</v>
      </c>
      <c r="D423" s="168"/>
      <c r="E423" s="230">
        <f t="shared" si="6"/>
        <v>0</v>
      </c>
      <c r="F423" s="168"/>
    </row>
    <row r="424" spans="1:6" ht="13.5">
      <c r="A424" s="77" t="s">
        <v>238</v>
      </c>
      <c r="B424" s="204" t="s">
        <v>5</v>
      </c>
      <c r="C424" s="225">
        <f>expenditures!$D27</f>
        <v>0</v>
      </c>
      <c r="D424" s="168"/>
      <c r="E424" s="230">
        <f t="shared" si="6"/>
        <v>0</v>
      </c>
      <c r="F424" s="168"/>
    </row>
    <row r="425" spans="1:6" ht="13.5">
      <c r="A425" s="77" t="s">
        <v>240</v>
      </c>
      <c r="B425" s="204" t="s">
        <v>5</v>
      </c>
      <c r="C425" s="225">
        <f>expenditures!$D28</f>
        <v>0</v>
      </c>
      <c r="D425" s="168"/>
      <c r="E425" s="230">
        <f t="shared" si="6"/>
        <v>0</v>
      </c>
      <c r="F425" s="168"/>
    </row>
    <row r="426" spans="1:6" ht="13.5">
      <c r="A426" s="77" t="s">
        <v>239</v>
      </c>
      <c r="B426" s="204" t="s">
        <v>5</v>
      </c>
      <c r="C426" s="225">
        <f>expenditures!$D29</f>
        <v>0</v>
      </c>
      <c r="D426" s="168"/>
      <c r="E426" s="230">
        <f t="shared" si="6"/>
        <v>0</v>
      </c>
      <c r="F426" s="168"/>
    </row>
    <row r="427" spans="1:6" ht="13.5">
      <c r="A427" s="77" t="s">
        <v>240</v>
      </c>
      <c r="B427" s="204" t="s">
        <v>5</v>
      </c>
      <c r="C427" s="225">
        <f>expenditures!$D30</f>
        <v>0</v>
      </c>
      <c r="D427" s="168"/>
      <c r="E427" s="230">
        <f t="shared" si="6"/>
        <v>0</v>
      </c>
      <c r="F427" s="168"/>
    </row>
    <row r="428" spans="1:6" ht="13.5">
      <c r="A428" s="77" t="s">
        <v>242</v>
      </c>
      <c r="B428" s="204" t="s">
        <v>5</v>
      </c>
      <c r="C428" s="225">
        <f>expenditures!$D31</f>
        <v>0</v>
      </c>
      <c r="D428" s="168"/>
      <c r="E428" s="230">
        <f t="shared" si="6"/>
        <v>0</v>
      </c>
      <c r="F428" s="168"/>
    </row>
    <row r="429" spans="1:6" ht="13.5">
      <c r="A429" s="77" t="s">
        <v>240</v>
      </c>
      <c r="B429" s="204" t="s">
        <v>5</v>
      </c>
      <c r="C429" s="225">
        <f>expenditures!$D32</f>
        <v>0</v>
      </c>
      <c r="D429" s="168"/>
      <c r="E429" s="230">
        <f t="shared" si="6"/>
        <v>0</v>
      </c>
      <c r="F429" s="168"/>
    </row>
    <row r="430" spans="1:6" ht="13.5">
      <c r="A430" s="77" t="s">
        <v>243</v>
      </c>
      <c r="B430" s="204" t="s">
        <v>5</v>
      </c>
      <c r="C430" s="225">
        <f>expenditures!$D33</f>
        <v>0</v>
      </c>
      <c r="D430" s="168"/>
      <c r="E430" s="230">
        <f t="shared" si="6"/>
        <v>0</v>
      </c>
      <c r="F430" s="168"/>
    </row>
    <row r="431" spans="1:6" ht="13.5">
      <c r="A431" s="77" t="s">
        <v>240</v>
      </c>
      <c r="B431" s="204" t="s">
        <v>5</v>
      </c>
      <c r="C431" s="225">
        <f>expenditures!$D34</f>
        <v>0</v>
      </c>
      <c r="D431" s="168"/>
      <c r="E431" s="230">
        <f t="shared" si="6"/>
        <v>0</v>
      </c>
      <c r="F431" s="168"/>
    </row>
    <row r="432" spans="1:6" ht="13.5">
      <c r="A432" s="77" t="s">
        <v>244</v>
      </c>
      <c r="B432" s="204" t="s">
        <v>5</v>
      </c>
      <c r="C432" s="225">
        <f>expenditures!$D35</f>
        <v>0</v>
      </c>
      <c r="D432" s="168"/>
      <c r="E432" s="230">
        <f t="shared" si="6"/>
        <v>0</v>
      </c>
      <c r="F432" s="168"/>
    </row>
    <row r="433" spans="1:6" ht="13.5">
      <c r="A433" s="77" t="s">
        <v>240</v>
      </c>
      <c r="B433" s="204" t="s">
        <v>5</v>
      </c>
      <c r="C433" s="225">
        <f>expenditures!$D36</f>
        <v>0</v>
      </c>
      <c r="D433" s="168"/>
      <c r="E433" s="230">
        <f t="shared" si="6"/>
        <v>0</v>
      </c>
      <c r="F433" s="168"/>
    </row>
    <row r="434" spans="1:6" ht="13.5">
      <c r="A434" s="77" t="s">
        <v>245</v>
      </c>
      <c r="B434" s="204" t="s">
        <v>5</v>
      </c>
      <c r="C434" s="225">
        <f>expenditures!$D37</f>
        <v>0</v>
      </c>
      <c r="D434" s="168"/>
      <c r="E434" s="230">
        <f t="shared" si="6"/>
        <v>0</v>
      </c>
      <c r="F434" s="168"/>
    </row>
    <row r="435" spans="1:6" ht="13.5">
      <c r="A435" s="77" t="s">
        <v>240</v>
      </c>
      <c r="B435" s="204" t="s">
        <v>5</v>
      </c>
      <c r="C435" s="225">
        <f>expenditures!$D38</f>
        <v>0</v>
      </c>
      <c r="D435" s="168"/>
      <c r="E435" s="230">
        <f t="shared" si="6"/>
        <v>0</v>
      </c>
      <c r="F435" s="168"/>
    </row>
    <row r="436" spans="1:6" ht="13.5">
      <c r="A436" s="217" t="s">
        <v>48</v>
      </c>
      <c r="B436" s="204" t="s">
        <v>5</v>
      </c>
      <c r="C436" s="228">
        <f>expenditures!$D39</f>
        <v>0</v>
      </c>
      <c r="D436" s="168"/>
      <c r="E436" s="230">
        <f t="shared" si="6"/>
        <v>0</v>
      </c>
      <c r="F436" s="168"/>
    </row>
    <row r="437" spans="1:6" ht="13.5">
      <c r="A437" s="217" t="s">
        <v>49</v>
      </c>
      <c r="B437" s="204" t="s">
        <v>5</v>
      </c>
      <c r="C437" s="228">
        <f>expenditures!$D40</f>
        <v>0</v>
      </c>
      <c r="D437" s="168"/>
      <c r="E437" s="230">
        <f t="shared" si="6"/>
        <v>0</v>
      </c>
      <c r="F437" s="168"/>
    </row>
    <row r="438" spans="1:6" ht="13.5">
      <c r="A438" s="217" t="s">
        <v>55</v>
      </c>
      <c r="B438" s="204" t="s">
        <v>5</v>
      </c>
      <c r="C438" s="228">
        <f>expenditures!$D41</f>
        <v>0</v>
      </c>
      <c r="D438" s="168"/>
      <c r="E438" s="230">
        <f t="shared" si="6"/>
        <v>0</v>
      </c>
      <c r="F438" s="168"/>
    </row>
    <row r="439" spans="1:6" ht="13.5">
      <c r="A439" s="217" t="s">
        <v>56</v>
      </c>
      <c r="B439" s="204" t="s">
        <v>5</v>
      </c>
      <c r="C439" s="228">
        <f>expenditures!$D42</f>
        <v>0</v>
      </c>
      <c r="D439" s="168"/>
      <c r="E439" s="230">
        <f t="shared" si="6"/>
        <v>0</v>
      </c>
      <c r="F439" s="168"/>
    </row>
    <row r="440" spans="1:6" ht="13.5">
      <c r="A440" s="117" t="s">
        <v>57</v>
      </c>
      <c r="B440" s="204" t="s">
        <v>5</v>
      </c>
      <c r="C440" s="229">
        <f>expenditures!$D43</f>
        <v>0</v>
      </c>
      <c r="D440" s="168"/>
      <c r="E440" s="230">
        <f t="shared" si="6"/>
        <v>0</v>
      </c>
      <c r="F440" s="168"/>
    </row>
    <row r="441" spans="1:6" ht="13.5">
      <c r="A441" s="77" t="s">
        <v>21</v>
      </c>
      <c r="B441" s="204" t="s">
        <v>5</v>
      </c>
      <c r="C441" s="227" t="s">
        <v>248</v>
      </c>
      <c r="D441" s="168"/>
      <c r="E441" s="230" t="str">
        <f t="shared" si="6"/>
        <v>XX</v>
      </c>
      <c r="F441" s="168"/>
    </row>
    <row r="442" spans="1:6" ht="13.5">
      <c r="A442" s="77" t="s">
        <v>267</v>
      </c>
      <c r="B442" s="204" t="s">
        <v>5</v>
      </c>
      <c r="C442" s="225">
        <f>expenditures!$D49</f>
        <v>0</v>
      </c>
      <c r="D442" s="168"/>
      <c r="E442" s="230">
        <f t="shared" si="6"/>
        <v>0</v>
      </c>
      <c r="F442" s="168"/>
    </row>
    <row r="443" spans="1:6" ht="13.5">
      <c r="A443" s="77" t="s">
        <v>308</v>
      </c>
      <c r="B443" s="204" t="s">
        <v>5</v>
      </c>
      <c r="C443" s="225">
        <f>expenditures!$D50</f>
        <v>0</v>
      </c>
      <c r="D443" s="168"/>
      <c r="E443" s="230">
        <f t="shared" si="6"/>
        <v>0</v>
      </c>
      <c r="F443" s="168"/>
    </row>
    <row r="444" spans="1:6" ht="13.5">
      <c r="A444" s="77" t="s">
        <v>11</v>
      </c>
      <c r="B444" s="204" t="s">
        <v>5</v>
      </c>
      <c r="C444" s="225">
        <f>expenditures!$D51</f>
        <v>0</v>
      </c>
      <c r="D444" s="168"/>
      <c r="E444" s="230">
        <f aca="true" t="shared" si="7" ref="E444:E507">IF(C444="XX","XX",ROUND(C444,0))</f>
        <v>0</v>
      </c>
      <c r="F444" s="168"/>
    </row>
    <row r="445" spans="1:6" ht="13.5">
      <c r="A445" s="77" t="s">
        <v>22</v>
      </c>
      <c r="B445" s="204" t="s">
        <v>5</v>
      </c>
      <c r="C445" s="225">
        <f>expenditures!$D52</f>
        <v>0</v>
      </c>
      <c r="D445" s="168"/>
      <c r="E445" s="230">
        <f t="shared" si="7"/>
        <v>0</v>
      </c>
      <c r="F445" s="168"/>
    </row>
    <row r="446" spans="1:6" ht="13.5">
      <c r="A446" s="77" t="s">
        <v>12</v>
      </c>
      <c r="B446" s="204" t="s">
        <v>5</v>
      </c>
      <c r="C446" s="225">
        <f>expenditures!$D53</f>
        <v>0</v>
      </c>
      <c r="D446" s="168"/>
      <c r="E446" s="230">
        <f t="shared" si="7"/>
        <v>0</v>
      </c>
      <c r="F446" s="168"/>
    </row>
    <row r="447" spans="1:6" ht="13.5">
      <c r="A447" s="77" t="s">
        <v>13</v>
      </c>
      <c r="B447" s="204" t="s">
        <v>5</v>
      </c>
      <c r="C447" s="225">
        <f>expenditures!$D54</f>
        <v>0</v>
      </c>
      <c r="D447" s="168"/>
      <c r="E447" s="230">
        <f t="shared" si="7"/>
        <v>0</v>
      </c>
      <c r="F447" s="168"/>
    </row>
    <row r="448" spans="1:6" ht="13.5">
      <c r="A448" s="77" t="s">
        <v>14</v>
      </c>
      <c r="B448" s="204" t="s">
        <v>5</v>
      </c>
      <c r="C448" s="225">
        <f>expenditures!$D55</f>
        <v>0</v>
      </c>
      <c r="D448" s="168"/>
      <c r="E448" s="230">
        <f t="shared" si="7"/>
        <v>0</v>
      </c>
      <c r="F448" s="168"/>
    </row>
    <row r="449" spans="1:6" ht="13.5">
      <c r="A449" s="77" t="s">
        <v>58</v>
      </c>
      <c r="B449" s="204" t="s">
        <v>5</v>
      </c>
      <c r="C449" s="225">
        <f>expenditures!$D56</f>
        <v>0</v>
      </c>
      <c r="D449" s="168"/>
      <c r="E449" s="230">
        <f t="shared" si="7"/>
        <v>0</v>
      </c>
      <c r="F449" s="168"/>
    </row>
    <row r="450" spans="1:6" ht="13.5">
      <c r="A450" s="117" t="s">
        <v>59</v>
      </c>
      <c r="B450" s="204" t="s">
        <v>5</v>
      </c>
      <c r="C450" s="226">
        <f>expenditures!$D57</f>
        <v>0</v>
      </c>
      <c r="D450" s="168"/>
      <c r="E450" s="230">
        <f t="shared" si="7"/>
        <v>0</v>
      </c>
      <c r="F450" s="168"/>
    </row>
    <row r="451" spans="1:6" ht="13.5">
      <c r="A451" s="117" t="s">
        <v>23</v>
      </c>
      <c r="B451" s="204" t="s">
        <v>5</v>
      </c>
      <c r="C451" s="226">
        <f>expenditures!$D58</f>
        <v>0</v>
      </c>
      <c r="D451" s="168"/>
      <c r="E451" s="230">
        <f t="shared" si="7"/>
        <v>0</v>
      </c>
      <c r="F451" s="168"/>
    </row>
    <row r="452" spans="1:6" ht="13.5">
      <c r="A452" s="117" t="s">
        <v>237</v>
      </c>
      <c r="B452" s="204" t="s">
        <v>5</v>
      </c>
      <c r="C452" s="227" t="s">
        <v>248</v>
      </c>
      <c r="D452" s="168"/>
      <c r="E452" s="230" t="str">
        <f t="shared" si="7"/>
        <v>XX</v>
      </c>
      <c r="F452" s="168"/>
    </row>
    <row r="453" spans="1:6" ht="13.5">
      <c r="A453" s="77" t="s">
        <v>235</v>
      </c>
      <c r="B453" s="204" t="s">
        <v>5</v>
      </c>
      <c r="C453" s="226">
        <f>expenditures!$D61</f>
        <v>0</v>
      </c>
      <c r="D453" s="168"/>
      <c r="E453" s="230">
        <f t="shared" si="7"/>
        <v>0</v>
      </c>
      <c r="F453" s="168"/>
    </row>
    <row r="454" spans="1:6" ht="13.5">
      <c r="A454" s="77" t="s">
        <v>236</v>
      </c>
      <c r="B454" s="204" t="s">
        <v>5</v>
      </c>
      <c r="C454" s="226">
        <f>expenditures!$D62</f>
        <v>617322842.1600001</v>
      </c>
      <c r="D454" s="168"/>
      <c r="E454" s="230">
        <f t="shared" si="7"/>
        <v>617322842</v>
      </c>
      <c r="F454" s="168"/>
    </row>
    <row r="455" spans="1:6" ht="13.5">
      <c r="A455" s="117" t="s">
        <v>16</v>
      </c>
      <c r="B455" s="215" t="s">
        <v>6</v>
      </c>
      <c r="C455" s="227" t="s">
        <v>248</v>
      </c>
      <c r="D455" s="169"/>
      <c r="E455" s="230" t="str">
        <f t="shared" si="7"/>
        <v>XX</v>
      </c>
      <c r="F455" s="169"/>
    </row>
    <row r="456" spans="1:6" ht="13.5">
      <c r="A456" s="77" t="s">
        <v>47</v>
      </c>
      <c r="B456" s="215" t="s">
        <v>6</v>
      </c>
      <c r="C456" s="227" t="s">
        <v>248</v>
      </c>
      <c r="D456" s="169"/>
      <c r="E456" s="230" t="str">
        <f t="shared" si="7"/>
        <v>XX</v>
      </c>
      <c r="F456" s="169"/>
    </row>
    <row r="457" spans="1:6" ht="13.5">
      <c r="A457" s="77" t="s">
        <v>306</v>
      </c>
      <c r="B457" s="215" t="s">
        <v>6</v>
      </c>
      <c r="C457" s="225">
        <f>expenditures!$E11</f>
        <v>814144000</v>
      </c>
      <c r="D457" s="166"/>
      <c r="E457" s="230">
        <f t="shared" si="7"/>
        <v>814144000</v>
      </c>
      <c r="F457" s="166"/>
    </row>
    <row r="458" spans="1:6" ht="13.5">
      <c r="A458" s="77" t="s">
        <v>50</v>
      </c>
      <c r="B458" s="215" t="s">
        <v>6</v>
      </c>
      <c r="C458" s="225">
        <f>expenditures!$E12</f>
        <v>71406370</v>
      </c>
      <c r="D458" s="166"/>
      <c r="E458" s="230">
        <f t="shared" si="7"/>
        <v>71406370</v>
      </c>
      <c r="F458" s="166"/>
    </row>
    <row r="459" spans="1:6" ht="13.5">
      <c r="A459" s="77" t="s">
        <v>307</v>
      </c>
      <c r="B459" s="215" t="s">
        <v>6</v>
      </c>
      <c r="C459" s="225">
        <f>expenditures!$E13</f>
        <v>508561500</v>
      </c>
      <c r="D459" s="166"/>
      <c r="E459" s="230">
        <f t="shared" si="7"/>
        <v>508561500</v>
      </c>
      <c r="F459" s="166"/>
    </row>
    <row r="460" spans="1:6" ht="13.5">
      <c r="A460" s="77" t="s">
        <v>50</v>
      </c>
      <c r="B460" s="215" t="s">
        <v>6</v>
      </c>
      <c r="C460" s="225">
        <f>expenditures!$E14</f>
        <v>0</v>
      </c>
      <c r="D460" s="166"/>
      <c r="E460" s="230">
        <f t="shared" si="7"/>
        <v>0</v>
      </c>
      <c r="F460" s="166"/>
    </row>
    <row r="461" spans="1:6" ht="13.5">
      <c r="A461" s="77" t="s">
        <v>51</v>
      </c>
      <c r="B461" s="215" t="s">
        <v>6</v>
      </c>
      <c r="C461" s="225">
        <f>expenditures!$E15</f>
        <v>312577000</v>
      </c>
      <c r="D461" s="166"/>
      <c r="E461" s="230">
        <f t="shared" si="7"/>
        <v>312577000</v>
      </c>
      <c r="F461" s="166"/>
    </row>
    <row r="462" spans="1:6" ht="13.5">
      <c r="A462" s="77" t="s">
        <v>50</v>
      </c>
      <c r="B462" s="215" t="s">
        <v>6</v>
      </c>
      <c r="C462" s="225">
        <f>expenditures!$E16</f>
        <v>300100</v>
      </c>
      <c r="D462" s="166"/>
      <c r="E462" s="230">
        <f t="shared" si="7"/>
        <v>300100</v>
      </c>
      <c r="F462" s="166"/>
    </row>
    <row r="463" spans="1:6" ht="13.5">
      <c r="A463" s="77" t="s">
        <v>52</v>
      </c>
      <c r="B463" s="215" t="s">
        <v>6</v>
      </c>
      <c r="C463" s="225">
        <f>expenditures!$E17</f>
        <v>54582000</v>
      </c>
      <c r="D463" s="166"/>
      <c r="E463" s="230">
        <f t="shared" si="7"/>
        <v>54582000</v>
      </c>
      <c r="F463" s="166"/>
    </row>
    <row r="464" spans="1:6" ht="13.5">
      <c r="A464" s="77" t="s">
        <v>50</v>
      </c>
      <c r="B464" s="215" t="s">
        <v>6</v>
      </c>
      <c r="C464" s="225">
        <f>expenditures!$E18</f>
        <v>0</v>
      </c>
      <c r="D464" s="166"/>
      <c r="E464" s="230">
        <f t="shared" si="7"/>
        <v>0</v>
      </c>
      <c r="F464" s="166"/>
    </row>
    <row r="465" spans="1:6" ht="13.5">
      <c r="A465" s="77" t="s">
        <v>53</v>
      </c>
      <c r="B465" s="215" t="s">
        <v>6</v>
      </c>
      <c r="C465" s="225">
        <f>expenditures!$E19</f>
        <v>19425000</v>
      </c>
      <c r="D465" s="166"/>
      <c r="E465" s="230">
        <f t="shared" si="7"/>
        <v>19425000</v>
      </c>
      <c r="F465" s="166"/>
    </row>
    <row r="466" spans="1:6" ht="13.5">
      <c r="A466" s="77" t="s">
        <v>50</v>
      </c>
      <c r="B466" s="215" t="s">
        <v>6</v>
      </c>
      <c r="C466" s="225">
        <f>expenditures!$E20</f>
        <v>0</v>
      </c>
      <c r="D466" s="166"/>
      <c r="E466" s="230">
        <f t="shared" si="7"/>
        <v>0</v>
      </c>
      <c r="F466" s="166"/>
    </row>
    <row r="467" spans="1:6" ht="13.5">
      <c r="A467" s="77" t="s">
        <v>54</v>
      </c>
      <c r="B467" s="215" t="s">
        <v>6</v>
      </c>
      <c r="C467" s="225">
        <f>expenditures!$E21</f>
        <v>0</v>
      </c>
      <c r="D467" s="166"/>
      <c r="E467" s="230">
        <f t="shared" si="7"/>
        <v>0</v>
      </c>
      <c r="F467" s="166"/>
    </row>
    <row r="468" spans="1:6" ht="13.5">
      <c r="A468" s="77" t="s">
        <v>50</v>
      </c>
      <c r="B468" s="215" t="s">
        <v>6</v>
      </c>
      <c r="C468" s="225">
        <f>expenditures!$E22</f>
        <v>0</v>
      </c>
      <c r="D468" s="166"/>
      <c r="E468" s="230">
        <f t="shared" si="7"/>
        <v>0</v>
      </c>
      <c r="F468" s="166"/>
    </row>
    <row r="469" spans="1:6" ht="13.5">
      <c r="A469" s="217" t="s">
        <v>48</v>
      </c>
      <c r="B469" s="215" t="s">
        <v>6</v>
      </c>
      <c r="C469" s="228">
        <f>expenditures!$E23</f>
        <v>1709289500</v>
      </c>
      <c r="D469" s="170"/>
      <c r="E469" s="230">
        <f t="shared" si="7"/>
        <v>1709289500</v>
      </c>
      <c r="F469" s="170"/>
    </row>
    <row r="470" spans="1:6" ht="13.5">
      <c r="A470" s="217" t="s">
        <v>49</v>
      </c>
      <c r="B470" s="215" t="s">
        <v>6</v>
      </c>
      <c r="C470" s="228">
        <f>expenditures!$E24</f>
        <v>71706470</v>
      </c>
      <c r="D470" s="170"/>
      <c r="E470" s="230">
        <f t="shared" si="7"/>
        <v>71706470</v>
      </c>
      <c r="F470" s="170"/>
    </row>
    <row r="471" spans="1:6" ht="13.5">
      <c r="A471" s="77" t="s">
        <v>241</v>
      </c>
      <c r="B471" s="215" t="s">
        <v>6</v>
      </c>
      <c r="C471" s="225">
        <f>expenditures!$E25</f>
        <v>465711000</v>
      </c>
      <c r="D471" s="166"/>
      <c r="E471" s="230">
        <f t="shared" si="7"/>
        <v>465711000</v>
      </c>
      <c r="F471" s="166"/>
    </row>
    <row r="472" spans="1:6" ht="13.5">
      <c r="A472" s="77" t="s">
        <v>240</v>
      </c>
      <c r="B472" s="215" t="s">
        <v>6</v>
      </c>
      <c r="C472" s="225">
        <f>expenditures!$E26</f>
        <v>0</v>
      </c>
      <c r="D472" s="166"/>
      <c r="E472" s="230">
        <f t="shared" si="7"/>
        <v>0</v>
      </c>
      <c r="F472" s="166"/>
    </row>
    <row r="473" spans="1:6" ht="13.5">
      <c r="A473" s="77" t="s">
        <v>238</v>
      </c>
      <c r="B473" s="215" t="s">
        <v>6</v>
      </c>
      <c r="C473" s="225">
        <f>expenditures!$E27</f>
        <v>0</v>
      </c>
      <c r="D473" s="166"/>
      <c r="E473" s="230">
        <f t="shared" si="7"/>
        <v>0</v>
      </c>
      <c r="F473" s="166"/>
    </row>
    <row r="474" spans="1:6" ht="13.5">
      <c r="A474" s="77" t="s">
        <v>240</v>
      </c>
      <c r="B474" s="215" t="s">
        <v>6</v>
      </c>
      <c r="C474" s="225">
        <f>expenditures!$E28</f>
        <v>0</v>
      </c>
      <c r="D474" s="166"/>
      <c r="E474" s="230">
        <f t="shared" si="7"/>
        <v>0</v>
      </c>
      <c r="F474" s="166"/>
    </row>
    <row r="475" spans="1:6" ht="13.5">
      <c r="A475" s="77" t="s">
        <v>239</v>
      </c>
      <c r="B475" s="215" t="s">
        <v>6</v>
      </c>
      <c r="C475" s="225">
        <f>expenditures!$E29</f>
        <v>0</v>
      </c>
      <c r="D475" s="166"/>
      <c r="E475" s="230">
        <f t="shared" si="7"/>
        <v>0</v>
      </c>
      <c r="F475" s="166"/>
    </row>
    <row r="476" spans="1:6" ht="13.5">
      <c r="A476" s="77" t="s">
        <v>240</v>
      </c>
      <c r="B476" s="215" t="s">
        <v>6</v>
      </c>
      <c r="C476" s="225">
        <f>expenditures!$E30</f>
        <v>0</v>
      </c>
      <c r="D476" s="166"/>
      <c r="E476" s="230">
        <f t="shared" si="7"/>
        <v>0</v>
      </c>
      <c r="F476" s="166"/>
    </row>
    <row r="477" spans="1:6" ht="13.5">
      <c r="A477" s="77" t="s">
        <v>242</v>
      </c>
      <c r="B477" s="215" t="s">
        <v>6</v>
      </c>
      <c r="C477" s="225">
        <f>expenditures!$E31</f>
        <v>0</v>
      </c>
      <c r="D477" s="166"/>
      <c r="E477" s="230">
        <f t="shared" si="7"/>
        <v>0</v>
      </c>
      <c r="F477" s="166"/>
    </row>
    <row r="478" spans="1:6" ht="13.5">
      <c r="A478" s="77" t="s">
        <v>240</v>
      </c>
      <c r="B478" s="215" t="s">
        <v>6</v>
      </c>
      <c r="C478" s="225">
        <f>expenditures!$E32</f>
        <v>0</v>
      </c>
      <c r="D478" s="166"/>
      <c r="E478" s="230">
        <f t="shared" si="7"/>
        <v>0</v>
      </c>
      <c r="F478" s="166"/>
    </row>
    <row r="479" spans="1:6" ht="13.5">
      <c r="A479" s="77" t="s">
        <v>243</v>
      </c>
      <c r="B479" s="215" t="s">
        <v>6</v>
      </c>
      <c r="C479" s="225">
        <f>expenditures!$E33</f>
        <v>0</v>
      </c>
      <c r="D479" s="166"/>
      <c r="E479" s="230">
        <f t="shared" si="7"/>
        <v>0</v>
      </c>
      <c r="F479" s="166"/>
    </row>
    <row r="480" spans="1:6" ht="13.5">
      <c r="A480" s="77" t="s">
        <v>240</v>
      </c>
      <c r="B480" s="215" t="s">
        <v>6</v>
      </c>
      <c r="C480" s="225">
        <f>expenditures!$E34</f>
        <v>0</v>
      </c>
      <c r="D480" s="166"/>
      <c r="E480" s="230">
        <f t="shared" si="7"/>
        <v>0</v>
      </c>
      <c r="F480" s="166"/>
    </row>
    <row r="481" spans="1:6" ht="13.5">
      <c r="A481" s="77" t="s">
        <v>244</v>
      </c>
      <c r="B481" s="215" t="s">
        <v>6</v>
      </c>
      <c r="C481" s="225">
        <f>expenditures!$E35</f>
        <v>0</v>
      </c>
      <c r="D481" s="166"/>
      <c r="E481" s="230">
        <f t="shared" si="7"/>
        <v>0</v>
      </c>
      <c r="F481" s="166"/>
    </row>
    <row r="482" spans="1:6" ht="13.5">
      <c r="A482" s="77" t="s">
        <v>240</v>
      </c>
      <c r="B482" s="215" t="s">
        <v>6</v>
      </c>
      <c r="C482" s="225">
        <f>expenditures!$E36</f>
        <v>0</v>
      </c>
      <c r="D482" s="166"/>
      <c r="E482" s="230">
        <f t="shared" si="7"/>
        <v>0</v>
      </c>
      <c r="F482" s="166"/>
    </row>
    <row r="483" spans="1:6" ht="13.5">
      <c r="A483" s="77" t="s">
        <v>245</v>
      </c>
      <c r="B483" s="215" t="s">
        <v>6</v>
      </c>
      <c r="C483" s="225">
        <f>expenditures!$E37</f>
        <v>0</v>
      </c>
      <c r="D483" s="166"/>
      <c r="E483" s="230">
        <f t="shared" si="7"/>
        <v>0</v>
      </c>
      <c r="F483" s="166"/>
    </row>
    <row r="484" spans="1:6" ht="13.5">
      <c r="A484" s="77" t="s">
        <v>240</v>
      </c>
      <c r="B484" s="215" t="s">
        <v>6</v>
      </c>
      <c r="C484" s="225">
        <f>expenditures!$E38</f>
        <v>0</v>
      </c>
      <c r="D484" s="166"/>
      <c r="E484" s="230">
        <f t="shared" si="7"/>
        <v>0</v>
      </c>
      <c r="F484" s="166"/>
    </row>
    <row r="485" spans="1:6" ht="13.5">
      <c r="A485" s="217" t="s">
        <v>48</v>
      </c>
      <c r="B485" s="215" t="s">
        <v>6</v>
      </c>
      <c r="C485" s="228">
        <f>expenditures!$E39</f>
        <v>465711000</v>
      </c>
      <c r="D485" s="170"/>
      <c r="E485" s="230">
        <f t="shared" si="7"/>
        <v>465711000</v>
      </c>
      <c r="F485" s="170"/>
    </row>
    <row r="486" spans="1:6" ht="13.5">
      <c r="A486" s="217" t="s">
        <v>49</v>
      </c>
      <c r="B486" s="215" t="s">
        <v>6</v>
      </c>
      <c r="C486" s="228">
        <f>expenditures!$E40</f>
        <v>0</v>
      </c>
      <c r="D486" s="170"/>
      <c r="E486" s="230">
        <f t="shared" si="7"/>
        <v>0</v>
      </c>
      <c r="F486" s="170"/>
    </row>
    <row r="487" spans="1:6" ht="13.5">
      <c r="A487" s="217" t="s">
        <v>55</v>
      </c>
      <c r="B487" s="215" t="s">
        <v>6</v>
      </c>
      <c r="C487" s="228">
        <f>expenditures!$E41</f>
        <v>2175000500</v>
      </c>
      <c r="D487" s="170"/>
      <c r="E487" s="230">
        <f t="shared" si="7"/>
        <v>2175000500</v>
      </c>
      <c r="F487" s="170"/>
    </row>
    <row r="488" spans="1:6" ht="13.5">
      <c r="A488" s="217" t="s">
        <v>56</v>
      </c>
      <c r="B488" s="215" t="s">
        <v>6</v>
      </c>
      <c r="C488" s="228">
        <f>expenditures!$E42</f>
        <v>71706470</v>
      </c>
      <c r="D488" s="170"/>
      <c r="E488" s="230">
        <f t="shared" si="7"/>
        <v>71706470</v>
      </c>
      <c r="F488" s="170"/>
    </row>
    <row r="489" spans="1:6" ht="13.5">
      <c r="A489" s="117" t="s">
        <v>57</v>
      </c>
      <c r="B489" s="215" t="s">
        <v>6</v>
      </c>
      <c r="C489" s="229">
        <f>expenditures!$E43</f>
        <v>2246706970</v>
      </c>
      <c r="D489" s="171"/>
      <c r="E489" s="230">
        <f t="shared" si="7"/>
        <v>2246706970</v>
      </c>
      <c r="F489" s="171"/>
    </row>
    <row r="490" spans="1:6" ht="13.5">
      <c r="A490" s="77" t="s">
        <v>21</v>
      </c>
      <c r="B490" s="215" t="s">
        <v>6</v>
      </c>
      <c r="C490" s="227" t="s">
        <v>248</v>
      </c>
      <c r="D490" s="169"/>
      <c r="E490" s="230" t="str">
        <f t="shared" si="7"/>
        <v>XX</v>
      </c>
      <c r="F490" s="169"/>
    </row>
    <row r="491" spans="1:6" ht="13.5">
      <c r="A491" s="77" t="s">
        <v>267</v>
      </c>
      <c r="B491" s="215" t="s">
        <v>6</v>
      </c>
      <c r="C491" s="225">
        <f>expenditures!$E49</f>
        <v>0</v>
      </c>
      <c r="D491" s="166"/>
      <c r="E491" s="230">
        <f t="shared" si="7"/>
        <v>0</v>
      </c>
      <c r="F491" s="166"/>
    </row>
    <row r="492" spans="1:6" ht="13.5">
      <c r="A492" s="77" t="s">
        <v>308</v>
      </c>
      <c r="B492" s="215" t="s">
        <v>6</v>
      </c>
      <c r="C492" s="225">
        <f>expenditures!$E50</f>
        <v>0</v>
      </c>
      <c r="D492" s="166"/>
      <c r="E492" s="230">
        <f t="shared" si="7"/>
        <v>0</v>
      </c>
      <c r="F492" s="166"/>
    </row>
    <row r="493" spans="1:6" ht="13.5">
      <c r="A493" s="77" t="s">
        <v>11</v>
      </c>
      <c r="B493" s="215" t="s">
        <v>6</v>
      </c>
      <c r="C493" s="225">
        <f>expenditures!$E51</f>
        <v>56412370</v>
      </c>
      <c r="D493" s="166"/>
      <c r="E493" s="230">
        <f t="shared" si="7"/>
        <v>56412370</v>
      </c>
      <c r="F493" s="166"/>
    </row>
    <row r="494" spans="1:6" ht="13.5">
      <c r="A494" s="77" t="s">
        <v>22</v>
      </c>
      <c r="B494" s="215" t="s">
        <v>6</v>
      </c>
      <c r="C494" s="225">
        <f>expenditures!$E52</f>
        <v>412823449</v>
      </c>
      <c r="D494" s="166"/>
      <c r="E494" s="230">
        <f t="shared" si="7"/>
        <v>412823449</v>
      </c>
      <c r="F494" s="166"/>
    </row>
    <row r="495" spans="1:6" ht="13.5">
      <c r="A495" s="77" t="s">
        <v>12</v>
      </c>
      <c r="B495" s="215" t="s">
        <v>6</v>
      </c>
      <c r="C495" s="225">
        <f>expenditures!$E53</f>
        <v>20418500</v>
      </c>
      <c r="D495" s="166"/>
      <c r="E495" s="230">
        <f t="shared" si="7"/>
        <v>20418500</v>
      </c>
      <c r="F495" s="166"/>
    </row>
    <row r="496" spans="1:6" ht="13.5">
      <c r="A496" s="77" t="s">
        <v>13</v>
      </c>
      <c r="B496" s="215" t="s">
        <v>6</v>
      </c>
      <c r="C496" s="225">
        <f>expenditures!$E54</f>
        <v>0</v>
      </c>
      <c r="D496" s="166"/>
      <c r="E496" s="230">
        <f t="shared" si="7"/>
        <v>0</v>
      </c>
      <c r="F496" s="166"/>
    </row>
    <row r="497" spans="1:6" ht="13.5">
      <c r="A497" s="77" t="s">
        <v>14</v>
      </c>
      <c r="B497" s="215" t="s">
        <v>6</v>
      </c>
      <c r="C497" s="225">
        <f>expenditures!$E55</f>
        <v>0</v>
      </c>
      <c r="D497" s="166"/>
      <c r="E497" s="230">
        <f t="shared" si="7"/>
        <v>0</v>
      </c>
      <c r="F497" s="166"/>
    </row>
    <row r="498" spans="1:6" ht="13.5">
      <c r="A498" s="77" t="s">
        <v>58</v>
      </c>
      <c r="B498" s="215" t="s">
        <v>6</v>
      </c>
      <c r="C498" s="225">
        <f>expenditures!$E56</f>
        <v>1120769789</v>
      </c>
      <c r="D498" s="166"/>
      <c r="E498" s="230">
        <f t="shared" si="7"/>
        <v>1120769789</v>
      </c>
      <c r="F498" s="166"/>
    </row>
    <row r="499" spans="1:6" ht="13.5">
      <c r="A499" s="117" t="s">
        <v>59</v>
      </c>
      <c r="B499" s="215" t="s">
        <v>6</v>
      </c>
      <c r="C499" s="226">
        <f>expenditures!$E57</f>
        <v>1610424108</v>
      </c>
      <c r="D499" s="168"/>
      <c r="E499" s="230">
        <f t="shared" si="7"/>
        <v>1610424108</v>
      </c>
      <c r="F499" s="168"/>
    </row>
    <row r="500" spans="1:6" ht="13.5">
      <c r="A500" s="117" t="s">
        <v>23</v>
      </c>
      <c r="B500" s="215" t="s">
        <v>6</v>
      </c>
      <c r="C500" s="226">
        <f>expenditures!$E58</f>
        <v>3857131078</v>
      </c>
      <c r="D500" s="168"/>
      <c r="E500" s="230">
        <f t="shared" si="7"/>
        <v>3857131078</v>
      </c>
      <c r="F500" s="168"/>
    </row>
    <row r="501" spans="1:6" ht="13.5">
      <c r="A501" s="117" t="s">
        <v>237</v>
      </c>
      <c r="B501" s="215" t="s">
        <v>6</v>
      </c>
      <c r="C501" s="227" t="s">
        <v>248</v>
      </c>
      <c r="D501" s="169"/>
      <c r="E501" s="230" t="str">
        <f t="shared" si="7"/>
        <v>XX</v>
      </c>
      <c r="F501" s="169"/>
    </row>
    <row r="502" spans="1:6" ht="13.5">
      <c r="A502" s="77" t="s">
        <v>235</v>
      </c>
      <c r="B502" s="215" t="s">
        <v>6</v>
      </c>
      <c r="C502" s="226">
        <f>expenditures!$E61</f>
        <v>526687502.1199999</v>
      </c>
      <c r="D502" s="168"/>
      <c r="E502" s="230">
        <f t="shared" si="7"/>
        <v>526687502</v>
      </c>
      <c r="F502" s="168"/>
    </row>
    <row r="503" spans="1:6" ht="13.5">
      <c r="A503" s="77" t="s">
        <v>236</v>
      </c>
      <c r="B503" s="215" t="s">
        <v>6</v>
      </c>
      <c r="C503" s="226">
        <f>expenditures!$E62</f>
        <v>1144010344.28</v>
      </c>
      <c r="D503" s="168"/>
      <c r="E503" s="230">
        <f t="shared" si="7"/>
        <v>1144010344</v>
      </c>
      <c r="F503" s="168"/>
    </row>
    <row r="504" spans="1:6" ht="13.5">
      <c r="A504" s="117" t="s">
        <v>16</v>
      </c>
      <c r="B504" s="215" t="s">
        <v>7</v>
      </c>
      <c r="C504" s="227" t="s">
        <v>248</v>
      </c>
      <c r="D504" s="169"/>
      <c r="E504" s="230" t="str">
        <f t="shared" si="7"/>
        <v>XX</v>
      </c>
      <c r="F504" s="169"/>
    </row>
    <row r="505" spans="1:6" ht="13.5">
      <c r="A505" s="77" t="s">
        <v>47</v>
      </c>
      <c r="B505" s="215" t="s">
        <v>7</v>
      </c>
      <c r="C505" s="227" t="s">
        <v>248</v>
      </c>
      <c r="D505" s="169"/>
      <c r="E505" s="230" t="str">
        <f t="shared" si="7"/>
        <v>XX</v>
      </c>
      <c r="F505" s="169"/>
    </row>
    <row r="506" spans="1:6" ht="13.5">
      <c r="A506" s="77" t="s">
        <v>306</v>
      </c>
      <c r="B506" s="215" t="s">
        <v>7</v>
      </c>
      <c r="C506" s="225">
        <f>expenditures!$F11</f>
        <v>814144000</v>
      </c>
      <c r="D506" s="166"/>
      <c r="E506" s="230">
        <f t="shared" si="7"/>
        <v>814144000</v>
      </c>
      <c r="F506" s="166"/>
    </row>
    <row r="507" spans="1:6" ht="13.5">
      <c r="A507" s="77" t="s">
        <v>50</v>
      </c>
      <c r="B507" s="215" t="s">
        <v>7</v>
      </c>
      <c r="C507" s="225">
        <f>expenditures!$F12</f>
        <v>71406370</v>
      </c>
      <c r="D507" s="166"/>
      <c r="E507" s="230">
        <f t="shared" si="7"/>
        <v>71406370</v>
      </c>
      <c r="F507" s="166"/>
    </row>
    <row r="508" spans="1:6" ht="13.5">
      <c r="A508" s="77" t="s">
        <v>307</v>
      </c>
      <c r="B508" s="215" t="s">
        <v>7</v>
      </c>
      <c r="C508" s="225">
        <f>expenditures!$F13</f>
        <v>508561500</v>
      </c>
      <c r="D508" s="166"/>
      <c r="E508" s="230">
        <f aca="true" t="shared" si="8" ref="E508:E571">IF(C508="XX","XX",ROUND(C508,0))</f>
        <v>508561500</v>
      </c>
      <c r="F508" s="166"/>
    </row>
    <row r="509" spans="1:6" ht="13.5">
      <c r="A509" s="77" t="s">
        <v>50</v>
      </c>
      <c r="B509" s="215" t="s">
        <v>7</v>
      </c>
      <c r="C509" s="225">
        <f>expenditures!$F14</f>
        <v>0</v>
      </c>
      <c r="D509" s="166"/>
      <c r="E509" s="230">
        <f t="shared" si="8"/>
        <v>0</v>
      </c>
      <c r="F509" s="166"/>
    </row>
    <row r="510" spans="1:6" ht="13.5">
      <c r="A510" s="77" t="s">
        <v>51</v>
      </c>
      <c r="B510" s="215" t="s">
        <v>7</v>
      </c>
      <c r="C510" s="225">
        <f>expenditures!$F15</f>
        <v>312577000</v>
      </c>
      <c r="D510" s="166"/>
      <c r="E510" s="230">
        <f t="shared" si="8"/>
        <v>312577000</v>
      </c>
      <c r="F510" s="166"/>
    </row>
    <row r="511" spans="1:6" ht="13.5">
      <c r="A511" s="77" t="s">
        <v>50</v>
      </c>
      <c r="B511" s="215" t="s">
        <v>7</v>
      </c>
      <c r="C511" s="225">
        <f>expenditures!$F16</f>
        <v>300100</v>
      </c>
      <c r="D511" s="166"/>
      <c r="E511" s="230">
        <f t="shared" si="8"/>
        <v>300100</v>
      </c>
      <c r="F511" s="166"/>
    </row>
    <row r="512" spans="1:6" ht="13.5">
      <c r="A512" s="77" t="s">
        <v>52</v>
      </c>
      <c r="B512" s="215" t="s">
        <v>7</v>
      </c>
      <c r="C512" s="225">
        <f>expenditures!$F17</f>
        <v>54582000</v>
      </c>
      <c r="D512" s="166"/>
      <c r="E512" s="230">
        <f t="shared" si="8"/>
        <v>54582000</v>
      </c>
      <c r="F512" s="166"/>
    </row>
    <row r="513" spans="1:6" ht="13.5">
      <c r="A513" s="77" t="s">
        <v>50</v>
      </c>
      <c r="B513" s="215" t="s">
        <v>7</v>
      </c>
      <c r="C513" s="225">
        <f>expenditures!$F18</f>
        <v>0</v>
      </c>
      <c r="D513" s="166"/>
      <c r="E513" s="230">
        <f t="shared" si="8"/>
        <v>0</v>
      </c>
      <c r="F513" s="166"/>
    </row>
    <row r="514" spans="1:6" ht="13.5">
      <c r="A514" s="77" t="s">
        <v>53</v>
      </c>
      <c r="B514" s="215" t="s">
        <v>7</v>
      </c>
      <c r="C514" s="225">
        <f>expenditures!$F19</f>
        <v>19425000</v>
      </c>
      <c r="D514" s="166"/>
      <c r="E514" s="230">
        <f t="shared" si="8"/>
        <v>19425000</v>
      </c>
      <c r="F514" s="166"/>
    </row>
    <row r="515" spans="1:6" ht="13.5">
      <c r="A515" s="77" t="s">
        <v>50</v>
      </c>
      <c r="B515" s="215" t="s">
        <v>7</v>
      </c>
      <c r="C515" s="225">
        <f>expenditures!$F20</f>
        <v>0</v>
      </c>
      <c r="D515" s="166"/>
      <c r="E515" s="230">
        <f t="shared" si="8"/>
        <v>0</v>
      </c>
      <c r="F515" s="166"/>
    </row>
    <row r="516" spans="1:6" ht="13.5">
      <c r="A516" s="77" t="s">
        <v>54</v>
      </c>
      <c r="B516" s="215" t="s">
        <v>7</v>
      </c>
      <c r="C516" s="225">
        <f>expenditures!$F21</f>
        <v>0</v>
      </c>
      <c r="D516" s="166"/>
      <c r="E516" s="230">
        <f t="shared" si="8"/>
        <v>0</v>
      </c>
      <c r="F516" s="166"/>
    </row>
    <row r="517" spans="1:6" ht="13.5">
      <c r="A517" s="77" t="s">
        <v>50</v>
      </c>
      <c r="B517" s="215" t="s">
        <v>7</v>
      </c>
      <c r="C517" s="225">
        <f>expenditures!$F22</f>
        <v>0</v>
      </c>
      <c r="D517" s="166"/>
      <c r="E517" s="230">
        <f t="shared" si="8"/>
        <v>0</v>
      </c>
      <c r="F517" s="166"/>
    </row>
    <row r="518" spans="1:6" ht="13.5">
      <c r="A518" s="217" t="s">
        <v>48</v>
      </c>
      <c r="B518" s="215" t="s">
        <v>7</v>
      </c>
      <c r="C518" s="228">
        <f>expenditures!$F23</f>
        <v>1709289500</v>
      </c>
      <c r="D518" s="170"/>
      <c r="E518" s="230">
        <f t="shared" si="8"/>
        <v>1709289500</v>
      </c>
      <c r="F518" s="170"/>
    </row>
    <row r="519" spans="1:6" ht="13.5">
      <c r="A519" s="217" t="s">
        <v>49</v>
      </c>
      <c r="B519" s="215" t="s">
        <v>7</v>
      </c>
      <c r="C519" s="228">
        <f>expenditures!$F24</f>
        <v>71706470</v>
      </c>
      <c r="D519" s="170"/>
      <c r="E519" s="230">
        <f t="shared" si="8"/>
        <v>71706470</v>
      </c>
      <c r="F519" s="170"/>
    </row>
    <row r="520" spans="1:6" ht="13.5">
      <c r="A520" s="77" t="s">
        <v>241</v>
      </c>
      <c r="B520" s="215" t="s">
        <v>7</v>
      </c>
      <c r="C520" s="225">
        <f>expenditures!$F25</f>
        <v>465711000</v>
      </c>
      <c r="D520" s="166"/>
      <c r="E520" s="230">
        <f t="shared" si="8"/>
        <v>465711000</v>
      </c>
      <c r="F520" s="166"/>
    </row>
    <row r="521" spans="1:6" ht="13.5">
      <c r="A521" s="77" t="s">
        <v>240</v>
      </c>
      <c r="B521" s="215" t="s">
        <v>7</v>
      </c>
      <c r="C521" s="225">
        <f>expenditures!$F26</f>
        <v>0</v>
      </c>
      <c r="D521" s="166"/>
      <c r="E521" s="230">
        <f t="shared" si="8"/>
        <v>0</v>
      </c>
      <c r="F521" s="166"/>
    </row>
    <row r="522" spans="1:6" ht="13.5">
      <c r="A522" s="77" t="s">
        <v>238</v>
      </c>
      <c r="B522" s="215" t="s">
        <v>7</v>
      </c>
      <c r="C522" s="225">
        <f>expenditures!$F27</f>
        <v>0</v>
      </c>
      <c r="D522" s="166"/>
      <c r="E522" s="230">
        <f t="shared" si="8"/>
        <v>0</v>
      </c>
      <c r="F522" s="166"/>
    </row>
    <row r="523" spans="1:6" ht="13.5">
      <c r="A523" s="77" t="s">
        <v>240</v>
      </c>
      <c r="B523" s="215" t="s">
        <v>7</v>
      </c>
      <c r="C523" s="225">
        <f>expenditures!$F28</f>
        <v>0</v>
      </c>
      <c r="D523" s="166"/>
      <c r="E523" s="230">
        <f t="shared" si="8"/>
        <v>0</v>
      </c>
      <c r="F523" s="166"/>
    </row>
    <row r="524" spans="1:6" ht="13.5">
      <c r="A524" s="77" t="s">
        <v>239</v>
      </c>
      <c r="B524" s="215" t="s">
        <v>7</v>
      </c>
      <c r="C524" s="225">
        <f>expenditures!$F29</f>
        <v>0</v>
      </c>
      <c r="D524" s="166"/>
      <c r="E524" s="230">
        <f t="shared" si="8"/>
        <v>0</v>
      </c>
      <c r="F524" s="166"/>
    </row>
    <row r="525" spans="1:6" ht="13.5">
      <c r="A525" s="77" t="s">
        <v>240</v>
      </c>
      <c r="B525" s="215" t="s">
        <v>7</v>
      </c>
      <c r="C525" s="225">
        <f>expenditures!$F30</f>
        <v>0</v>
      </c>
      <c r="D525" s="166"/>
      <c r="E525" s="230">
        <f t="shared" si="8"/>
        <v>0</v>
      </c>
      <c r="F525" s="166"/>
    </row>
    <row r="526" spans="1:6" ht="13.5">
      <c r="A526" s="77" t="s">
        <v>242</v>
      </c>
      <c r="B526" s="215" t="s">
        <v>7</v>
      </c>
      <c r="C526" s="225">
        <f>expenditures!$F31</f>
        <v>0</v>
      </c>
      <c r="D526" s="166"/>
      <c r="E526" s="230">
        <f t="shared" si="8"/>
        <v>0</v>
      </c>
      <c r="F526" s="166"/>
    </row>
    <row r="527" spans="1:6" ht="13.5">
      <c r="A527" s="77" t="s">
        <v>240</v>
      </c>
      <c r="B527" s="215" t="s">
        <v>7</v>
      </c>
      <c r="C527" s="225">
        <f>expenditures!$F32</f>
        <v>0</v>
      </c>
      <c r="D527" s="166"/>
      <c r="E527" s="230">
        <f t="shared" si="8"/>
        <v>0</v>
      </c>
      <c r="F527" s="166"/>
    </row>
    <row r="528" spans="1:6" ht="13.5">
      <c r="A528" s="77" t="s">
        <v>243</v>
      </c>
      <c r="B528" s="215" t="s">
        <v>7</v>
      </c>
      <c r="C528" s="225">
        <f>expenditures!$F33</f>
        <v>0</v>
      </c>
      <c r="D528" s="166"/>
      <c r="E528" s="230">
        <f t="shared" si="8"/>
        <v>0</v>
      </c>
      <c r="F528" s="166"/>
    </row>
    <row r="529" spans="1:6" ht="13.5">
      <c r="A529" s="77" t="s">
        <v>240</v>
      </c>
      <c r="B529" s="215" t="s">
        <v>7</v>
      </c>
      <c r="C529" s="225">
        <f>expenditures!$F34</f>
        <v>0</v>
      </c>
      <c r="D529" s="166"/>
      <c r="E529" s="230">
        <f t="shared" si="8"/>
        <v>0</v>
      </c>
      <c r="F529" s="166"/>
    </row>
    <row r="530" spans="1:6" ht="13.5">
      <c r="A530" s="77" t="s">
        <v>244</v>
      </c>
      <c r="B530" s="215" t="s">
        <v>7</v>
      </c>
      <c r="C530" s="225">
        <f>expenditures!$F35</f>
        <v>0</v>
      </c>
      <c r="D530" s="166"/>
      <c r="E530" s="230">
        <f t="shared" si="8"/>
        <v>0</v>
      </c>
      <c r="F530" s="166"/>
    </row>
    <row r="531" spans="1:6" ht="13.5">
      <c r="A531" s="77" t="s">
        <v>240</v>
      </c>
      <c r="B531" s="215" t="s">
        <v>7</v>
      </c>
      <c r="C531" s="225">
        <f>expenditures!$F36</f>
        <v>0</v>
      </c>
      <c r="D531" s="166"/>
      <c r="E531" s="230">
        <f t="shared" si="8"/>
        <v>0</v>
      </c>
      <c r="F531" s="166"/>
    </row>
    <row r="532" spans="1:6" ht="13.5">
      <c r="A532" s="77" t="s">
        <v>245</v>
      </c>
      <c r="B532" s="215" t="s">
        <v>7</v>
      </c>
      <c r="C532" s="225">
        <f>expenditures!$F37</f>
        <v>0</v>
      </c>
      <c r="D532" s="166"/>
      <c r="E532" s="230">
        <f t="shared" si="8"/>
        <v>0</v>
      </c>
      <c r="F532" s="166"/>
    </row>
    <row r="533" spans="1:6" ht="13.5">
      <c r="A533" s="77" t="s">
        <v>240</v>
      </c>
      <c r="B533" s="215" t="s">
        <v>7</v>
      </c>
      <c r="C533" s="225">
        <f>expenditures!$F38</f>
        <v>0</v>
      </c>
      <c r="D533" s="166"/>
      <c r="E533" s="230">
        <f t="shared" si="8"/>
        <v>0</v>
      </c>
      <c r="F533" s="166"/>
    </row>
    <row r="534" spans="1:6" ht="13.5">
      <c r="A534" s="217" t="s">
        <v>48</v>
      </c>
      <c r="B534" s="215" t="s">
        <v>7</v>
      </c>
      <c r="C534" s="228">
        <f>expenditures!$F39</f>
        <v>465711000</v>
      </c>
      <c r="D534" s="170"/>
      <c r="E534" s="230">
        <f t="shared" si="8"/>
        <v>465711000</v>
      </c>
      <c r="F534" s="170"/>
    </row>
    <row r="535" spans="1:6" ht="13.5">
      <c r="A535" s="217" t="s">
        <v>49</v>
      </c>
      <c r="B535" s="215" t="s">
        <v>7</v>
      </c>
      <c r="C535" s="228">
        <f>expenditures!$F40</f>
        <v>0</v>
      </c>
      <c r="D535" s="170"/>
      <c r="E535" s="230">
        <f t="shared" si="8"/>
        <v>0</v>
      </c>
      <c r="F535" s="170"/>
    </row>
    <row r="536" spans="1:6" ht="13.5">
      <c r="A536" s="217" t="s">
        <v>55</v>
      </c>
      <c r="B536" s="215" t="s">
        <v>7</v>
      </c>
      <c r="C536" s="228">
        <f>expenditures!$F41</f>
        <v>2175000500</v>
      </c>
      <c r="D536" s="170"/>
      <c r="E536" s="230">
        <f t="shared" si="8"/>
        <v>2175000500</v>
      </c>
      <c r="F536" s="170"/>
    </row>
    <row r="537" spans="1:6" ht="13.5">
      <c r="A537" s="217" t="s">
        <v>56</v>
      </c>
      <c r="B537" s="215" t="s">
        <v>7</v>
      </c>
      <c r="C537" s="228">
        <f>expenditures!$F42</f>
        <v>71706470</v>
      </c>
      <c r="D537" s="170"/>
      <c r="E537" s="230">
        <f t="shared" si="8"/>
        <v>71706470</v>
      </c>
      <c r="F537" s="170"/>
    </row>
    <row r="538" spans="1:6" ht="13.5">
      <c r="A538" s="117" t="s">
        <v>57</v>
      </c>
      <c r="B538" s="215" t="s">
        <v>7</v>
      </c>
      <c r="C538" s="229">
        <f>expenditures!$F43</f>
        <v>2246706970</v>
      </c>
      <c r="D538" s="171"/>
      <c r="E538" s="230">
        <f t="shared" si="8"/>
        <v>2246706970</v>
      </c>
      <c r="F538" s="171"/>
    </row>
    <row r="539" spans="1:6" ht="13.5">
      <c r="A539" s="117" t="s">
        <v>21</v>
      </c>
      <c r="B539" s="215" t="s">
        <v>7</v>
      </c>
      <c r="C539" s="227" t="s">
        <v>248</v>
      </c>
      <c r="D539" s="169"/>
      <c r="E539" s="230" t="str">
        <f t="shared" si="8"/>
        <v>XX</v>
      </c>
      <c r="F539" s="169"/>
    </row>
    <row r="540" spans="1:6" ht="13.5">
      <c r="A540" s="77" t="s">
        <v>267</v>
      </c>
      <c r="B540" s="215" t="s">
        <v>7</v>
      </c>
      <c r="C540" s="225">
        <f>expenditures!$F49</f>
        <v>0</v>
      </c>
      <c r="D540" s="166"/>
      <c r="E540" s="230">
        <f t="shared" si="8"/>
        <v>0</v>
      </c>
      <c r="F540" s="166"/>
    </row>
    <row r="541" spans="1:6" ht="13.5">
      <c r="A541" s="77" t="s">
        <v>308</v>
      </c>
      <c r="B541" s="215" t="s">
        <v>7</v>
      </c>
      <c r="C541" s="225">
        <f>expenditures!$F50</f>
        <v>0</v>
      </c>
      <c r="D541" s="166"/>
      <c r="E541" s="230">
        <f t="shared" si="8"/>
        <v>0</v>
      </c>
      <c r="F541" s="166"/>
    </row>
    <row r="542" spans="1:6" ht="13.5">
      <c r="A542" s="77" t="s">
        <v>11</v>
      </c>
      <c r="B542" s="215" t="s">
        <v>7</v>
      </c>
      <c r="C542" s="225">
        <f>expenditures!$F51</f>
        <v>56412370</v>
      </c>
      <c r="D542" s="166"/>
      <c r="E542" s="230">
        <f t="shared" si="8"/>
        <v>56412370</v>
      </c>
      <c r="F542" s="166"/>
    </row>
    <row r="543" spans="1:6" ht="13.5">
      <c r="A543" s="77" t="s">
        <v>22</v>
      </c>
      <c r="B543" s="215" t="s">
        <v>7</v>
      </c>
      <c r="C543" s="225">
        <f>expenditures!$F52</f>
        <v>412823449</v>
      </c>
      <c r="D543" s="166"/>
      <c r="E543" s="230">
        <f t="shared" si="8"/>
        <v>412823449</v>
      </c>
      <c r="F543" s="166"/>
    </row>
    <row r="544" spans="1:6" ht="13.5">
      <c r="A544" s="77" t="s">
        <v>12</v>
      </c>
      <c r="B544" s="215" t="s">
        <v>7</v>
      </c>
      <c r="C544" s="225">
        <f>expenditures!$F53</f>
        <v>20418500</v>
      </c>
      <c r="D544" s="166"/>
      <c r="E544" s="230">
        <f t="shared" si="8"/>
        <v>20418500</v>
      </c>
      <c r="F544" s="166"/>
    </row>
    <row r="545" spans="1:6" ht="13.5">
      <c r="A545" s="77" t="s">
        <v>13</v>
      </c>
      <c r="B545" s="215" t="s">
        <v>7</v>
      </c>
      <c r="C545" s="225">
        <f>expenditures!$F54</f>
        <v>0</v>
      </c>
      <c r="D545" s="166"/>
      <c r="E545" s="230">
        <f t="shared" si="8"/>
        <v>0</v>
      </c>
      <c r="F545" s="166"/>
    </row>
    <row r="546" spans="1:6" ht="13.5">
      <c r="A546" s="77" t="s">
        <v>14</v>
      </c>
      <c r="B546" s="215" t="s">
        <v>7</v>
      </c>
      <c r="C546" s="225">
        <f>expenditures!$F55</f>
        <v>0</v>
      </c>
      <c r="D546" s="166"/>
      <c r="E546" s="230">
        <f t="shared" si="8"/>
        <v>0</v>
      </c>
      <c r="F546" s="166"/>
    </row>
    <row r="547" spans="1:6" ht="13.5">
      <c r="A547" s="77" t="s">
        <v>58</v>
      </c>
      <c r="B547" s="215" t="s">
        <v>7</v>
      </c>
      <c r="C547" s="225">
        <f>expenditures!$F56</f>
        <v>1120769789</v>
      </c>
      <c r="D547" s="166"/>
      <c r="E547" s="230">
        <f t="shared" si="8"/>
        <v>1120769789</v>
      </c>
      <c r="F547" s="166"/>
    </row>
    <row r="548" spans="1:6" ht="13.5">
      <c r="A548" s="117" t="s">
        <v>59</v>
      </c>
      <c r="B548" s="215" t="s">
        <v>7</v>
      </c>
      <c r="C548" s="226">
        <f>expenditures!$F57</f>
        <v>1610424108</v>
      </c>
      <c r="D548" s="168"/>
      <c r="E548" s="230">
        <f t="shared" si="8"/>
        <v>1610424108</v>
      </c>
      <c r="F548" s="168"/>
    </row>
    <row r="549" spans="1:6" ht="13.5">
      <c r="A549" s="117" t="s">
        <v>23</v>
      </c>
      <c r="B549" s="215" t="s">
        <v>7</v>
      </c>
      <c r="C549" s="226">
        <f>expenditures!$F58</f>
        <v>3857131078</v>
      </c>
      <c r="D549" s="168"/>
      <c r="E549" s="230">
        <f t="shared" si="8"/>
        <v>3857131078</v>
      </c>
      <c r="F549" s="168"/>
    </row>
    <row r="550" spans="1:6" ht="13.5">
      <c r="A550" s="117" t="s">
        <v>237</v>
      </c>
      <c r="B550" s="215" t="s">
        <v>7</v>
      </c>
      <c r="C550" s="227" t="s">
        <v>248</v>
      </c>
      <c r="D550" s="169"/>
      <c r="E550" s="230" t="str">
        <f t="shared" si="8"/>
        <v>XX</v>
      </c>
      <c r="F550" s="169"/>
    </row>
    <row r="551" spans="1:6" ht="13.5">
      <c r="A551" s="77" t="s">
        <v>235</v>
      </c>
      <c r="B551" s="215" t="s">
        <v>7</v>
      </c>
      <c r="C551" s="226">
        <f>expenditures!$F61</f>
        <v>526687502.1199999</v>
      </c>
      <c r="D551" s="168"/>
      <c r="E551" s="230">
        <f t="shared" si="8"/>
        <v>526687502</v>
      </c>
      <c r="F551" s="168"/>
    </row>
    <row r="552" spans="1:6" ht="13.5">
      <c r="A552" s="77" t="s">
        <v>236</v>
      </c>
      <c r="B552" s="215" t="s">
        <v>7</v>
      </c>
      <c r="C552" s="226">
        <f>expenditures!$F62</f>
        <v>1144010344.28</v>
      </c>
      <c r="D552" s="168"/>
      <c r="E552" s="230">
        <f t="shared" si="8"/>
        <v>1144010344</v>
      </c>
      <c r="F552" s="168"/>
    </row>
    <row r="553" spans="1:6" ht="13.5">
      <c r="A553" s="117" t="s">
        <v>16</v>
      </c>
      <c r="B553" s="215" t="s">
        <v>19</v>
      </c>
      <c r="C553" s="227" t="s">
        <v>248</v>
      </c>
      <c r="D553" s="169"/>
      <c r="E553" s="230" t="str">
        <f t="shared" si="8"/>
        <v>XX</v>
      </c>
      <c r="F553" s="169"/>
    </row>
    <row r="554" spans="1:6" ht="13.5">
      <c r="A554" s="77" t="s">
        <v>47</v>
      </c>
      <c r="B554" s="215" t="s">
        <v>19</v>
      </c>
      <c r="C554" s="227" t="s">
        <v>248</v>
      </c>
      <c r="D554" s="169"/>
      <c r="E554" s="230" t="str">
        <f t="shared" si="8"/>
        <v>XX</v>
      </c>
      <c r="F554" s="169"/>
    </row>
    <row r="555" spans="1:6" ht="13.5">
      <c r="A555" s="77" t="s">
        <v>306</v>
      </c>
      <c r="B555" s="215" t="s">
        <v>19</v>
      </c>
      <c r="C555" s="225">
        <f>expenditures!$G11</f>
        <v>0</v>
      </c>
      <c r="D555" s="166"/>
      <c r="E555" s="230">
        <f t="shared" si="8"/>
        <v>0</v>
      </c>
      <c r="F555" s="166"/>
    </row>
    <row r="556" spans="1:6" ht="13.5">
      <c r="A556" s="77" t="s">
        <v>50</v>
      </c>
      <c r="B556" s="215" t="s">
        <v>19</v>
      </c>
      <c r="C556" s="225">
        <f>expenditures!$G12</f>
        <v>0</v>
      </c>
      <c r="D556" s="166"/>
      <c r="E556" s="230">
        <f t="shared" si="8"/>
        <v>0</v>
      </c>
      <c r="F556" s="166"/>
    </row>
    <row r="557" spans="1:6" ht="13.5">
      <c r="A557" s="77" t="s">
        <v>307</v>
      </c>
      <c r="B557" s="215" t="s">
        <v>19</v>
      </c>
      <c r="C557" s="225">
        <f>expenditures!$G13</f>
        <v>0</v>
      </c>
      <c r="D557" s="166"/>
      <c r="E557" s="230">
        <f t="shared" si="8"/>
        <v>0</v>
      </c>
      <c r="F557" s="166"/>
    </row>
    <row r="558" spans="1:6" ht="13.5">
      <c r="A558" s="77" t="s">
        <v>50</v>
      </c>
      <c r="B558" s="215" t="s">
        <v>19</v>
      </c>
      <c r="C558" s="225">
        <f>expenditures!$G14</f>
        <v>0</v>
      </c>
      <c r="D558" s="166"/>
      <c r="E558" s="230">
        <f t="shared" si="8"/>
        <v>0</v>
      </c>
      <c r="F558" s="166"/>
    </row>
    <row r="559" spans="1:6" ht="13.5">
      <c r="A559" s="77" t="s">
        <v>51</v>
      </c>
      <c r="B559" s="215" t="s">
        <v>19</v>
      </c>
      <c r="C559" s="225">
        <f>expenditures!$G15</f>
        <v>0</v>
      </c>
      <c r="D559" s="166"/>
      <c r="E559" s="230">
        <f t="shared" si="8"/>
        <v>0</v>
      </c>
      <c r="F559" s="166"/>
    </row>
    <row r="560" spans="1:6" ht="13.5">
      <c r="A560" s="77" t="s">
        <v>50</v>
      </c>
      <c r="B560" s="215" t="s">
        <v>19</v>
      </c>
      <c r="C560" s="225">
        <f>expenditures!$G16</f>
        <v>0</v>
      </c>
      <c r="D560" s="166"/>
      <c r="E560" s="230">
        <f t="shared" si="8"/>
        <v>0</v>
      </c>
      <c r="F560" s="166"/>
    </row>
    <row r="561" spans="1:6" ht="13.5">
      <c r="A561" s="77" t="s">
        <v>52</v>
      </c>
      <c r="B561" s="215" t="s">
        <v>19</v>
      </c>
      <c r="C561" s="225">
        <f>expenditures!$G17</f>
        <v>0</v>
      </c>
      <c r="D561" s="166"/>
      <c r="E561" s="230">
        <f t="shared" si="8"/>
        <v>0</v>
      </c>
      <c r="F561" s="166"/>
    </row>
    <row r="562" spans="1:6" ht="13.5">
      <c r="A562" s="77" t="s">
        <v>50</v>
      </c>
      <c r="B562" s="215" t="s">
        <v>19</v>
      </c>
      <c r="C562" s="225">
        <f>expenditures!$G18</f>
        <v>0</v>
      </c>
      <c r="D562" s="166"/>
      <c r="E562" s="230">
        <f t="shared" si="8"/>
        <v>0</v>
      </c>
      <c r="F562" s="166"/>
    </row>
    <row r="563" spans="1:6" ht="13.5">
      <c r="A563" s="77" t="s">
        <v>53</v>
      </c>
      <c r="B563" s="215" t="s">
        <v>19</v>
      </c>
      <c r="C563" s="225">
        <f>expenditures!$G19</f>
        <v>0</v>
      </c>
      <c r="D563" s="166"/>
      <c r="E563" s="230">
        <f t="shared" si="8"/>
        <v>0</v>
      </c>
      <c r="F563" s="166"/>
    </row>
    <row r="564" spans="1:6" ht="13.5">
      <c r="A564" s="77" t="s">
        <v>50</v>
      </c>
      <c r="B564" s="215" t="s">
        <v>19</v>
      </c>
      <c r="C564" s="225">
        <f>expenditures!$G20</f>
        <v>0</v>
      </c>
      <c r="D564" s="166"/>
      <c r="E564" s="230">
        <f t="shared" si="8"/>
        <v>0</v>
      </c>
      <c r="F564" s="166"/>
    </row>
    <row r="565" spans="1:6" ht="13.5">
      <c r="A565" s="77" t="s">
        <v>54</v>
      </c>
      <c r="B565" s="215" t="s">
        <v>19</v>
      </c>
      <c r="C565" s="225">
        <f>expenditures!$G21</f>
        <v>0</v>
      </c>
      <c r="D565" s="166"/>
      <c r="E565" s="230">
        <f t="shared" si="8"/>
        <v>0</v>
      </c>
      <c r="F565" s="166"/>
    </row>
    <row r="566" spans="1:6" ht="13.5">
      <c r="A566" s="77" t="s">
        <v>50</v>
      </c>
      <c r="B566" s="215" t="s">
        <v>19</v>
      </c>
      <c r="C566" s="225">
        <f>expenditures!$G22</f>
        <v>0</v>
      </c>
      <c r="D566" s="166"/>
      <c r="E566" s="230">
        <f t="shared" si="8"/>
        <v>0</v>
      </c>
      <c r="F566" s="166"/>
    </row>
    <row r="567" spans="1:6" ht="13.5">
      <c r="A567" s="217" t="s">
        <v>48</v>
      </c>
      <c r="B567" s="215" t="s">
        <v>19</v>
      </c>
      <c r="C567" s="228">
        <f>expenditures!$G23</f>
        <v>0</v>
      </c>
      <c r="D567" s="170"/>
      <c r="E567" s="230">
        <f t="shared" si="8"/>
        <v>0</v>
      </c>
      <c r="F567" s="170"/>
    </row>
    <row r="568" spans="1:6" ht="13.5">
      <c r="A568" s="217" t="s">
        <v>49</v>
      </c>
      <c r="B568" s="215" t="s">
        <v>19</v>
      </c>
      <c r="C568" s="228">
        <f>expenditures!$G24</f>
        <v>0</v>
      </c>
      <c r="D568" s="170"/>
      <c r="E568" s="230">
        <f t="shared" si="8"/>
        <v>0</v>
      </c>
      <c r="F568" s="170"/>
    </row>
    <row r="569" spans="1:6" ht="13.5">
      <c r="A569" s="77" t="s">
        <v>241</v>
      </c>
      <c r="B569" s="215" t="s">
        <v>19</v>
      </c>
      <c r="C569" s="225">
        <f>expenditures!$G25</f>
        <v>0</v>
      </c>
      <c r="D569" s="166"/>
      <c r="E569" s="230">
        <f t="shared" si="8"/>
        <v>0</v>
      </c>
      <c r="F569" s="166"/>
    </row>
    <row r="570" spans="1:6" ht="13.5">
      <c r="A570" s="77" t="s">
        <v>240</v>
      </c>
      <c r="B570" s="215" t="s">
        <v>19</v>
      </c>
      <c r="C570" s="225">
        <f>expenditures!$G26</f>
        <v>0</v>
      </c>
      <c r="D570" s="166"/>
      <c r="E570" s="230">
        <f t="shared" si="8"/>
        <v>0</v>
      </c>
      <c r="F570" s="166"/>
    </row>
    <row r="571" spans="1:6" ht="13.5">
      <c r="A571" s="77" t="s">
        <v>238</v>
      </c>
      <c r="B571" s="215" t="s">
        <v>19</v>
      </c>
      <c r="C571" s="225">
        <f>expenditures!$G27</f>
        <v>0</v>
      </c>
      <c r="D571" s="166"/>
      <c r="E571" s="230">
        <f t="shared" si="8"/>
        <v>0</v>
      </c>
      <c r="F571" s="166"/>
    </row>
    <row r="572" spans="1:6" ht="13.5">
      <c r="A572" s="77" t="s">
        <v>240</v>
      </c>
      <c r="B572" s="215" t="s">
        <v>19</v>
      </c>
      <c r="C572" s="225">
        <f>expenditures!$G28</f>
        <v>0</v>
      </c>
      <c r="D572" s="166"/>
      <c r="E572" s="230">
        <f aca="true" t="shared" si="9" ref="E572:E635">IF(C572="XX","XX",ROUND(C572,0))</f>
        <v>0</v>
      </c>
      <c r="F572" s="166"/>
    </row>
    <row r="573" spans="1:6" ht="13.5">
      <c r="A573" s="77" t="s">
        <v>239</v>
      </c>
      <c r="B573" s="215" t="s">
        <v>19</v>
      </c>
      <c r="C573" s="225">
        <f>expenditures!$G29</f>
        <v>0</v>
      </c>
      <c r="D573" s="166"/>
      <c r="E573" s="230">
        <f t="shared" si="9"/>
        <v>0</v>
      </c>
      <c r="F573" s="166"/>
    </row>
    <row r="574" spans="1:6" ht="13.5">
      <c r="A574" s="77" t="s">
        <v>240</v>
      </c>
      <c r="B574" s="215" t="s">
        <v>19</v>
      </c>
      <c r="C574" s="225">
        <f>expenditures!$G30</f>
        <v>0</v>
      </c>
      <c r="D574" s="166"/>
      <c r="E574" s="230">
        <f t="shared" si="9"/>
        <v>0</v>
      </c>
      <c r="F574" s="166"/>
    </row>
    <row r="575" spans="1:6" ht="13.5">
      <c r="A575" s="77" t="s">
        <v>242</v>
      </c>
      <c r="B575" s="215" t="s">
        <v>19</v>
      </c>
      <c r="C575" s="225">
        <f>expenditures!$G31</f>
        <v>0</v>
      </c>
      <c r="D575" s="166"/>
      <c r="E575" s="230">
        <f t="shared" si="9"/>
        <v>0</v>
      </c>
      <c r="F575" s="166"/>
    </row>
    <row r="576" spans="1:6" ht="13.5">
      <c r="A576" s="77" t="s">
        <v>240</v>
      </c>
      <c r="B576" s="215" t="s">
        <v>19</v>
      </c>
      <c r="C576" s="225">
        <f>expenditures!$G32</f>
        <v>0</v>
      </c>
      <c r="D576" s="166"/>
      <c r="E576" s="230">
        <f t="shared" si="9"/>
        <v>0</v>
      </c>
      <c r="F576" s="166"/>
    </row>
    <row r="577" spans="1:6" ht="13.5">
      <c r="A577" s="77" t="s">
        <v>243</v>
      </c>
      <c r="B577" s="215" t="s">
        <v>19</v>
      </c>
      <c r="C577" s="225">
        <f>expenditures!$G33</f>
        <v>0</v>
      </c>
      <c r="D577" s="166"/>
      <c r="E577" s="230">
        <f t="shared" si="9"/>
        <v>0</v>
      </c>
      <c r="F577" s="166"/>
    </row>
    <row r="578" spans="1:6" ht="13.5">
      <c r="A578" s="77" t="s">
        <v>240</v>
      </c>
      <c r="B578" s="215" t="s">
        <v>19</v>
      </c>
      <c r="C578" s="225">
        <f>expenditures!$G34</f>
        <v>0</v>
      </c>
      <c r="D578" s="166"/>
      <c r="E578" s="230">
        <f t="shared" si="9"/>
        <v>0</v>
      </c>
      <c r="F578" s="166"/>
    </row>
    <row r="579" spans="1:6" ht="13.5">
      <c r="A579" s="77" t="s">
        <v>244</v>
      </c>
      <c r="B579" s="215" t="s">
        <v>19</v>
      </c>
      <c r="C579" s="225">
        <f>expenditures!$G35</f>
        <v>0</v>
      </c>
      <c r="D579" s="166"/>
      <c r="E579" s="230">
        <f t="shared" si="9"/>
        <v>0</v>
      </c>
      <c r="F579" s="166"/>
    </row>
    <row r="580" spans="1:6" ht="13.5">
      <c r="A580" s="77" t="s">
        <v>240</v>
      </c>
      <c r="B580" s="215" t="s">
        <v>19</v>
      </c>
      <c r="C580" s="225">
        <f>expenditures!$G36</f>
        <v>0</v>
      </c>
      <c r="D580" s="166"/>
      <c r="E580" s="230">
        <f t="shared" si="9"/>
        <v>0</v>
      </c>
      <c r="F580" s="166"/>
    </row>
    <row r="581" spans="1:6" ht="13.5">
      <c r="A581" s="77" t="s">
        <v>245</v>
      </c>
      <c r="B581" s="215" t="s">
        <v>19</v>
      </c>
      <c r="C581" s="225">
        <f>expenditures!$G37</f>
        <v>0</v>
      </c>
      <c r="D581" s="166"/>
      <c r="E581" s="230">
        <f t="shared" si="9"/>
        <v>0</v>
      </c>
      <c r="F581" s="166"/>
    </row>
    <row r="582" spans="1:6" ht="13.5">
      <c r="A582" s="77" t="s">
        <v>240</v>
      </c>
      <c r="B582" s="215" t="s">
        <v>19</v>
      </c>
      <c r="C582" s="225">
        <f>expenditures!$G38</f>
        <v>0</v>
      </c>
      <c r="D582" s="166"/>
      <c r="E582" s="230">
        <f t="shared" si="9"/>
        <v>0</v>
      </c>
      <c r="F582" s="166"/>
    </row>
    <row r="583" spans="1:6" ht="13.5">
      <c r="A583" s="217" t="s">
        <v>48</v>
      </c>
      <c r="B583" s="215" t="s">
        <v>19</v>
      </c>
      <c r="C583" s="228">
        <f>expenditures!$G39</f>
        <v>0</v>
      </c>
      <c r="D583" s="170"/>
      <c r="E583" s="230">
        <f t="shared" si="9"/>
        <v>0</v>
      </c>
      <c r="F583" s="170"/>
    </row>
    <row r="584" spans="1:6" ht="13.5">
      <c r="A584" s="217" t="s">
        <v>49</v>
      </c>
      <c r="B584" s="215" t="s">
        <v>19</v>
      </c>
      <c r="C584" s="228">
        <f>expenditures!$G40</f>
        <v>0</v>
      </c>
      <c r="D584" s="170"/>
      <c r="E584" s="230">
        <f t="shared" si="9"/>
        <v>0</v>
      </c>
      <c r="F584" s="170"/>
    </row>
    <row r="585" spans="1:6" ht="13.5">
      <c r="A585" s="217" t="s">
        <v>55</v>
      </c>
      <c r="B585" s="215" t="s">
        <v>19</v>
      </c>
      <c r="C585" s="228">
        <f>expenditures!$G41</f>
        <v>0</v>
      </c>
      <c r="D585" s="170"/>
      <c r="E585" s="230">
        <f t="shared" si="9"/>
        <v>0</v>
      </c>
      <c r="F585" s="170"/>
    </row>
    <row r="586" spans="1:6" ht="13.5">
      <c r="A586" s="217" t="s">
        <v>56</v>
      </c>
      <c r="B586" s="215" t="s">
        <v>19</v>
      </c>
      <c r="C586" s="228">
        <f>expenditures!$G42</f>
        <v>0</v>
      </c>
      <c r="D586" s="170"/>
      <c r="E586" s="230">
        <f t="shared" si="9"/>
        <v>0</v>
      </c>
      <c r="F586" s="170"/>
    </row>
    <row r="587" spans="1:6" ht="13.5">
      <c r="A587" s="117" t="s">
        <v>57</v>
      </c>
      <c r="B587" s="215" t="s">
        <v>19</v>
      </c>
      <c r="C587" s="229">
        <f>expenditures!$G43</f>
        <v>0</v>
      </c>
      <c r="D587" s="171"/>
      <c r="E587" s="230">
        <f t="shared" si="9"/>
        <v>0</v>
      </c>
      <c r="F587" s="171"/>
    </row>
    <row r="588" spans="1:6" ht="13.5">
      <c r="A588" s="77" t="s">
        <v>21</v>
      </c>
      <c r="B588" s="215" t="s">
        <v>19</v>
      </c>
      <c r="C588" s="227" t="s">
        <v>248</v>
      </c>
      <c r="D588" s="169"/>
      <c r="E588" s="230" t="str">
        <f t="shared" si="9"/>
        <v>XX</v>
      </c>
      <c r="F588" s="169"/>
    </row>
    <row r="589" spans="1:6" ht="13.5">
      <c r="A589" s="77" t="s">
        <v>267</v>
      </c>
      <c r="B589" s="215" t="s">
        <v>19</v>
      </c>
      <c r="C589" s="225">
        <f>expenditures!$G49</f>
        <v>0</v>
      </c>
      <c r="D589" s="166"/>
      <c r="E589" s="230">
        <f t="shared" si="9"/>
        <v>0</v>
      </c>
      <c r="F589" s="166"/>
    </row>
    <row r="590" spans="1:6" ht="13.5">
      <c r="A590" s="77" t="s">
        <v>308</v>
      </c>
      <c r="B590" s="215" t="s">
        <v>19</v>
      </c>
      <c r="C590" s="225">
        <f>expenditures!$G50</f>
        <v>0</v>
      </c>
      <c r="D590" s="166"/>
      <c r="E590" s="230">
        <f t="shared" si="9"/>
        <v>0</v>
      </c>
      <c r="F590" s="166"/>
    </row>
    <row r="591" spans="1:6" ht="13.5">
      <c r="A591" s="77" t="s">
        <v>11</v>
      </c>
      <c r="B591" s="215" t="s">
        <v>19</v>
      </c>
      <c r="C591" s="225">
        <f>expenditures!$G51</f>
        <v>0</v>
      </c>
      <c r="D591" s="166"/>
      <c r="E591" s="230">
        <f t="shared" si="9"/>
        <v>0</v>
      </c>
      <c r="F591" s="166"/>
    </row>
    <row r="592" spans="1:6" ht="13.5">
      <c r="A592" s="77" t="s">
        <v>22</v>
      </c>
      <c r="B592" s="215" t="s">
        <v>19</v>
      </c>
      <c r="C592" s="225">
        <f>expenditures!$G52</f>
        <v>0</v>
      </c>
      <c r="D592" s="166"/>
      <c r="E592" s="230">
        <f t="shared" si="9"/>
        <v>0</v>
      </c>
      <c r="F592" s="166"/>
    </row>
    <row r="593" spans="1:6" ht="13.5">
      <c r="A593" s="77" t="s">
        <v>12</v>
      </c>
      <c r="B593" s="215" t="s">
        <v>19</v>
      </c>
      <c r="C593" s="225">
        <f>expenditures!$G53</f>
        <v>0</v>
      </c>
      <c r="D593" s="166"/>
      <c r="E593" s="230">
        <f t="shared" si="9"/>
        <v>0</v>
      </c>
      <c r="F593" s="166"/>
    </row>
    <row r="594" spans="1:6" ht="13.5">
      <c r="A594" s="77" t="s">
        <v>13</v>
      </c>
      <c r="B594" s="215" t="s">
        <v>19</v>
      </c>
      <c r="C594" s="225">
        <f>expenditures!$G54</f>
        <v>0</v>
      </c>
      <c r="D594" s="166"/>
      <c r="E594" s="230">
        <f t="shared" si="9"/>
        <v>0</v>
      </c>
      <c r="F594" s="166"/>
    </row>
    <row r="595" spans="1:6" ht="13.5">
      <c r="A595" s="77" t="s">
        <v>14</v>
      </c>
      <c r="B595" s="215" t="s">
        <v>19</v>
      </c>
      <c r="C595" s="225">
        <f>expenditures!$G55</f>
        <v>0</v>
      </c>
      <c r="D595" s="166"/>
      <c r="E595" s="230">
        <f t="shared" si="9"/>
        <v>0</v>
      </c>
      <c r="F595" s="166"/>
    </row>
    <row r="596" spans="1:6" ht="13.5">
      <c r="A596" s="77" t="s">
        <v>58</v>
      </c>
      <c r="B596" s="215" t="s">
        <v>19</v>
      </c>
      <c r="C596" s="225">
        <f>expenditures!$G56</f>
        <v>0</v>
      </c>
      <c r="D596" s="166"/>
      <c r="E596" s="230">
        <f t="shared" si="9"/>
        <v>0</v>
      </c>
      <c r="F596" s="166"/>
    </row>
    <row r="597" spans="1:6" ht="13.5">
      <c r="A597" s="117" t="s">
        <v>59</v>
      </c>
      <c r="B597" s="215" t="s">
        <v>19</v>
      </c>
      <c r="C597" s="226">
        <f>expenditures!$G57</f>
        <v>0</v>
      </c>
      <c r="D597" s="168"/>
      <c r="E597" s="230">
        <f t="shared" si="9"/>
        <v>0</v>
      </c>
      <c r="F597" s="168"/>
    </row>
    <row r="598" spans="1:6" ht="13.5">
      <c r="A598" s="117" t="s">
        <v>23</v>
      </c>
      <c r="B598" s="215" t="s">
        <v>19</v>
      </c>
      <c r="C598" s="226">
        <f>expenditures!$G58</f>
        <v>0</v>
      </c>
      <c r="D598" s="168"/>
      <c r="E598" s="230">
        <f t="shared" si="9"/>
        <v>0</v>
      </c>
      <c r="F598" s="168"/>
    </row>
    <row r="599" spans="1:6" ht="13.5">
      <c r="A599" s="117" t="s">
        <v>237</v>
      </c>
      <c r="B599" s="215" t="s">
        <v>19</v>
      </c>
      <c r="C599" s="227" t="s">
        <v>248</v>
      </c>
      <c r="D599" s="169"/>
      <c r="E599" s="230" t="str">
        <f t="shared" si="9"/>
        <v>XX</v>
      </c>
      <c r="F599" s="169"/>
    </row>
    <row r="600" spans="1:6" ht="13.5">
      <c r="A600" s="77" t="s">
        <v>235</v>
      </c>
      <c r="B600" s="215" t="s">
        <v>19</v>
      </c>
      <c r="C600" s="227" t="s">
        <v>248</v>
      </c>
      <c r="D600" s="169"/>
      <c r="E600" s="230" t="str">
        <f t="shared" si="9"/>
        <v>XX</v>
      </c>
      <c r="F600" s="169"/>
    </row>
    <row r="601" spans="1:6" ht="13.5">
      <c r="A601" s="77" t="s">
        <v>236</v>
      </c>
      <c r="B601" s="215" t="s">
        <v>19</v>
      </c>
      <c r="C601" s="227" t="s">
        <v>248</v>
      </c>
      <c r="D601" s="169"/>
      <c r="E601" s="230" t="str">
        <f t="shared" si="9"/>
        <v>XX</v>
      </c>
      <c r="F601" s="169"/>
    </row>
    <row r="602" spans="1:5" ht="13.5">
      <c r="A602" s="198" t="s">
        <v>311</v>
      </c>
      <c r="B602" s="215" t="s">
        <v>4</v>
      </c>
      <c r="C602" s="227" t="s">
        <v>248</v>
      </c>
      <c r="E602" s="230" t="str">
        <f t="shared" si="9"/>
        <v>XX</v>
      </c>
    </row>
    <row r="603" spans="1:5" ht="13.5">
      <c r="A603" s="77" t="s">
        <v>313</v>
      </c>
      <c r="B603" s="215" t="s">
        <v>4</v>
      </c>
      <c r="C603" s="226">
        <f>sectors!C11</f>
        <v>66563000</v>
      </c>
      <c r="E603" s="230">
        <f t="shared" si="9"/>
        <v>66563000</v>
      </c>
    </row>
    <row r="604" spans="1:5" ht="13.5">
      <c r="A604" s="77" t="s">
        <v>312</v>
      </c>
      <c r="B604" s="215" t="s">
        <v>4</v>
      </c>
      <c r="C604" s="226">
        <f>sectors!C12</f>
        <v>93828200</v>
      </c>
      <c r="E604" s="230">
        <f t="shared" si="9"/>
        <v>93828200</v>
      </c>
    </row>
    <row r="605" spans="1:5" ht="13.5">
      <c r="A605" s="77" t="s">
        <v>319</v>
      </c>
      <c r="B605" s="215" t="s">
        <v>4</v>
      </c>
      <c r="C605" s="226">
        <f>sectors!C13</f>
        <v>0</v>
      </c>
      <c r="E605" s="230">
        <f t="shared" si="9"/>
        <v>0</v>
      </c>
    </row>
    <row r="606" spans="1:5" ht="13.5">
      <c r="A606" s="77" t="s">
        <v>320</v>
      </c>
      <c r="B606" s="215" t="s">
        <v>4</v>
      </c>
      <c r="C606" s="226">
        <f>sectors!C14</f>
        <v>163202799</v>
      </c>
      <c r="E606" s="230">
        <f t="shared" si="9"/>
        <v>163202799</v>
      </c>
    </row>
    <row r="607" spans="1:5" ht="13.5">
      <c r="A607" s="117" t="s">
        <v>321</v>
      </c>
      <c r="B607" s="215" t="s">
        <v>4</v>
      </c>
      <c r="C607" s="226">
        <f>sectors!C15</f>
        <v>323593999</v>
      </c>
      <c r="E607" s="230">
        <f t="shared" si="9"/>
        <v>323593999</v>
      </c>
    </row>
    <row r="608" spans="1:5" ht="13.5">
      <c r="A608" s="117" t="s">
        <v>318</v>
      </c>
      <c r="B608" s="215" t="s">
        <v>4</v>
      </c>
      <c r="C608" s="227" t="s">
        <v>248</v>
      </c>
      <c r="E608" s="230" t="str">
        <f t="shared" si="9"/>
        <v>XX</v>
      </c>
    </row>
    <row r="609" spans="1:5" ht="13.5">
      <c r="A609" s="77" t="s">
        <v>314</v>
      </c>
      <c r="B609" s="215" t="s">
        <v>4</v>
      </c>
      <c r="C609" s="226">
        <f>sectors!C18</f>
        <v>0</v>
      </c>
      <c r="E609" s="230">
        <f t="shared" si="9"/>
        <v>0</v>
      </c>
    </row>
    <row r="610" spans="1:5" ht="13.5">
      <c r="A610" s="77" t="s">
        <v>315</v>
      </c>
      <c r="B610" s="215" t="s">
        <v>4</v>
      </c>
      <c r="C610" s="226">
        <f>sectors!C19</f>
        <v>0</v>
      </c>
      <c r="E610" s="230">
        <f t="shared" si="9"/>
        <v>0</v>
      </c>
    </row>
    <row r="611" spans="1:5" ht="13.5">
      <c r="A611" s="77" t="s">
        <v>316</v>
      </c>
      <c r="B611" s="215" t="s">
        <v>4</v>
      </c>
      <c r="C611" s="226">
        <f>sectors!C20</f>
        <v>0</v>
      </c>
      <c r="E611" s="230">
        <f t="shared" si="9"/>
        <v>0</v>
      </c>
    </row>
    <row r="612" spans="1:5" ht="13.5">
      <c r="A612" s="77" t="s">
        <v>317</v>
      </c>
      <c r="B612" s="215" t="s">
        <v>4</v>
      </c>
      <c r="C612" s="226">
        <f>sectors!C21</f>
        <v>0</v>
      </c>
      <c r="E612" s="230">
        <f t="shared" si="9"/>
        <v>0</v>
      </c>
    </row>
    <row r="613" spans="1:5" ht="13.5">
      <c r="A613" s="117" t="s">
        <v>322</v>
      </c>
      <c r="B613" s="215" t="s">
        <v>4</v>
      </c>
      <c r="C613" s="226">
        <f>sectors!C22</f>
        <v>0</v>
      </c>
      <c r="E613" s="230">
        <f t="shared" si="9"/>
        <v>0</v>
      </c>
    </row>
    <row r="614" spans="1:5" ht="13.5">
      <c r="A614" s="218" t="s">
        <v>336</v>
      </c>
      <c r="B614" s="215" t="s">
        <v>4</v>
      </c>
      <c r="C614" s="227" t="s">
        <v>248</v>
      </c>
      <c r="E614" s="230" t="str">
        <f t="shared" si="9"/>
        <v>XX</v>
      </c>
    </row>
    <row r="615" spans="1:5" ht="13.5">
      <c r="A615" s="219" t="s">
        <v>313</v>
      </c>
      <c r="B615" s="215" t="s">
        <v>4</v>
      </c>
      <c r="C615" s="226">
        <f>sectors!C25</f>
        <v>27186000</v>
      </c>
      <c r="E615" s="230">
        <f t="shared" si="9"/>
        <v>27186000</v>
      </c>
    </row>
    <row r="616" spans="1:5" ht="13.5">
      <c r="A616" s="219" t="s">
        <v>312</v>
      </c>
      <c r="B616" s="215" t="s">
        <v>4</v>
      </c>
      <c r="C616" s="226">
        <f>sectors!C26</f>
        <v>88823000</v>
      </c>
      <c r="E616" s="230">
        <f t="shared" si="9"/>
        <v>88823000</v>
      </c>
    </row>
    <row r="617" spans="1:5" ht="13.5">
      <c r="A617" s="219" t="s">
        <v>337</v>
      </c>
      <c r="B617" s="215" t="s">
        <v>4</v>
      </c>
      <c r="C617" s="226">
        <f>sectors!C27</f>
        <v>242474000</v>
      </c>
      <c r="E617" s="230">
        <f t="shared" si="9"/>
        <v>242474000</v>
      </c>
    </row>
    <row r="618" spans="1:5" ht="13.5">
      <c r="A618" s="117" t="s">
        <v>349</v>
      </c>
      <c r="B618" s="215" t="s">
        <v>4</v>
      </c>
      <c r="C618" s="226">
        <f>sectors!C28</f>
        <v>358483000</v>
      </c>
      <c r="E618" s="230">
        <f t="shared" si="9"/>
        <v>358483000</v>
      </c>
    </row>
    <row r="619" spans="1:5" ht="13.5">
      <c r="A619" s="218" t="s">
        <v>347</v>
      </c>
      <c r="B619" s="215" t="s">
        <v>4</v>
      </c>
      <c r="C619" s="227" t="s">
        <v>248</v>
      </c>
      <c r="E619" s="230" t="str">
        <f t="shared" si="9"/>
        <v>XX</v>
      </c>
    </row>
    <row r="620" spans="1:5" ht="13.5">
      <c r="A620" s="219" t="s">
        <v>342</v>
      </c>
      <c r="B620" s="215" t="s">
        <v>4</v>
      </c>
      <c r="C620" s="226">
        <f>sectors!C31</f>
        <v>12000000</v>
      </c>
      <c r="E620" s="230">
        <f t="shared" si="9"/>
        <v>12000000</v>
      </c>
    </row>
    <row r="621" spans="1:5" ht="13.5">
      <c r="A621" s="219" t="s">
        <v>343</v>
      </c>
      <c r="B621" s="215" t="s">
        <v>4</v>
      </c>
      <c r="C621" s="226">
        <f>sectors!C32</f>
        <v>10000000</v>
      </c>
      <c r="E621" s="230">
        <f t="shared" si="9"/>
        <v>10000000</v>
      </c>
    </row>
    <row r="622" spans="1:5" ht="13.5">
      <c r="A622" s="219" t="s">
        <v>344</v>
      </c>
      <c r="B622" s="215" t="s">
        <v>4</v>
      </c>
      <c r="C622" s="226">
        <f>sectors!C33</f>
        <v>10000000</v>
      </c>
      <c r="E622" s="230">
        <f t="shared" si="9"/>
        <v>10000000</v>
      </c>
    </row>
    <row r="623" spans="1:5" ht="13.5">
      <c r="A623" s="219" t="s">
        <v>367</v>
      </c>
      <c r="B623" s="215" t="s">
        <v>4</v>
      </c>
      <c r="C623" s="226">
        <f>sectors!C34</f>
        <v>7000000</v>
      </c>
      <c r="E623" s="230">
        <f>IF(C623="XX","XX",ROUND(C623,0))</f>
        <v>7000000</v>
      </c>
    </row>
    <row r="624" spans="1:5" ht="13.5">
      <c r="A624" s="219" t="s">
        <v>340</v>
      </c>
      <c r="B624" s="215" t="s">
        <v>4</v>
      </c>
      <c r="C624" s="226">
        <f>sectors!C35</f>
        <v>6000000</v>
      </c>
      <c r="E624" s="230">
        <f t="shared" si="9"/>
        <v>6000000</v>
      </c>
    </row>
    <row r="625" spans="1:5" ht="13.5">
      <c r="A625" s="219" t="s">
        <v>339</v>
      </c>
      <c r="B625" s="215" t="s">
        <v>4</v>
      </c>
      <c r="C625" s="226">
        <f>sectors!C36</f>
        <v>5082000</v>
      </c>
      <c r="E625" s="230">
        <f t="shared" si="9"/>
        <v>5082000</v>
      </c>
    </row>
    <row r="626" spans="1:5" ht="13.5">
      <c r="A626" s="219" t="s">
        <v>341</v>
      </c>
      <c r="B626" s="215" t="s">
        <v>4</v>
      </c>
      <c r="C626" s="226">
        <f>sectors!C37</f>
        <v>6000000</v>
      </c>
      <c r="E626" s="230">
        <f t="shared" si="9"/>
        <v>6000000</v>
      </c>
    </row>
    <row r="627" spans="1:5" ht="13.5">
      <c r="A627" s="219" t="s">
        <v>345</v>
      </c>
      <c r="B627" s="215" t="s">
        <v>4</v>
      </c>
      <c r="C627" s="226">
        <f>sectors!C38</f>
        <v>6000000</v>
      </c>
      <c r="E627" s="230">
        <f t="shared" si="9"/>
        <v>6000000</v>
      </c>
    </row>
    <row r="628" spans="1:5" ht="13.5">
      <c r="A628" s="219" t="s">
        <v>346</v>
      </c>
      <c r="B628" s="215" t="s">
        <v>4</v>
      </c>
      <c r="C628" s="226">
        <f>sectors!C39</f>
        <v>27103000</v>
      </c>
      <c r="E628" s="230">
        <f t="shared" si="9"/>
        <v>27103000</v>
      </c>
    </row>
    <row r="629" spans="1:5" ht="13.5">
      <c r="A629" s="117" t="s">
        <v>350</v>
      </c>
      <c r="B629" s="215" t="s">
        <v>4</v>
      </c>
      <c r="C629" s="226">
        <f>sectors!C40</f>
        <v>89185000</v>
      </c>
      <c r="E629" s="230">
        <f t="shared" si="9"/>
        <v>89185000</v>
      </c>
    </row>
    <row r="630" spans="1:5" ht="13.5">
      <c r="A630" s="198" t="s">
        <v>311</v>
      </c>
      <c r="B630" s="215" t="s">
        <v>5</v>
      </c>
      <c r="C630" s="227" t="s">
        <v>248</v>
      </c>
      <c r="E630" s="230" t="str">
        <f t="shared" si="9"/>
        <v>XX</v>
      </c>
    </row>
    <row r="631" spans="1:5" ht="13.5">
      <c r="A631" s="77" t="s">
        <v>313</v>
      </c>
      <c r="B631" s="215" t="s">
        <v>5</v>
      </c>
      <c r="C631" s="226">
        <f>sectors!D11</f>
        <v>0</v>
      </c>
      <c r="E631" s="230">
        <f t="shared" si="9"/>
        <v>0</v>
      </c>
    </row>
    <row r="632" spans="1:5" ht="13.5">
      <c r="A632" s="77" t="s">
        <v>312</v>
      </c>
      <c r="B632" s="215" t="s">
        <v>5</v>
      </c>
      <c r="C632" s="226">
        <f>sectors!D12</f>
        <v>0</v>
      </c>
      <c r="E632" s="230">
        <f t="shared" si="9"/>
        <v>0</v>
      </c>
    </row>
    <row r="633" spans="1:5" ht="13.5">
      <c r="A633" s="77" t="s">
        <v>319</v>
      </c>
      <c r="B633" s="215" t="s">
        <v>5</v>
      </c>
      <c r="C633" s="226">
        <f>sectors!D13</f>
        <v>0</v>
      </c>
      <c r="E633" s="230">
        <f t="shared" si="9"/>
        <v>0</v>
      </c>
    </row>
    <row r="634" spans="1:5" ht="13.5">
      <c r="A634" s="77" t="s">
        <v>320</v>
      </c>
      <c r="B634" s="215" t="s">
        <v>5</v>
      </c>
      <c r="C634" s="226">
        <f>sectors!D14</f>
        <v>0</v>
      </c>
      <c r="E634" s="230">
        <f t="shared" si="9"/>
        <v>0</v>
      </c>
    </row>
    <row r="635" spans="1:5" ht="13.5">
      <c r="A635" s="117" t="s">
        <v>321</v>
      </c>
      <c r="B635" s="215" t="s">
        <v>5</v>
      </c>
      <c r="C635" s="226">
        <f>sectors!D15</f>
        <v>0</v>
      </c>
      <c r="E635" s="230">
        <f t="shared" si="9"/>
        <v>0</v>
      </c>
    </row>
    <row r="636" spans="1:5" ht="13.5">
      <c r="A636" s="117" t="s">
        <v>318</v>
      </c>
      <c r="B636" s="215" t="s">
        <v>5</v>
      </c>
      <c r="C636" s="227" t="s">
        <v>248</v>
      </c>
      <c r="E636" s="230" t="str">
        <f aca="true" t="shared" si="10" ref="E636:E699">IF(C636="XX","XX",ROUND(C636,0))</f>
        <v>XX</v>
      </c>
    </row>
    <row r="637" spans="1:5" ht="13.5">
      <c r="A637" s="77" t="s">
        <v>314</v>
      </c>
      <c r="B637" s="215" t="s">
        <v>5</v>
      </c>
      <c r="C637" s="226">
        <f>sectors!D18</f>
        <v>0</v>
      </c>
      <c r="E637" s="230">
        <f t="shared" si="10"/>
        <v>0</v>
      </c>
    </row>
    <row r="638" spans="1:5" ht="13.5">
      <c r="A638" s="77" t="s">
        <v>315</v>
      </c>
      <c r="B638" s="215" t="s">
        <v>5</v>
      </c>
      <c r="C638" s="226">
        <f>sectors!D19</f>
        <v>0</v>
      </c>
      <c r="E638" s="230">
        <f t="shared" si="10"/>
        <v>0</v>
      </c>
    </row>
    <row r="639" spans="1:5" ht="13.5">
      <c r="A639" s="77" t="s">
        <v>316</v>
      </c>
      <c r="B639" s="215" t="s">
        <v>5</v>
      </c>
      <c r="C639" s="226">
        <f>sectors!D20</f>
        <v>0</v>
      </c>
      <c r="E639" s="230">
        <f t="shared" si="10"/>
        <v>0</v>
      </c>
    </row>
    <row r="640" spans="1:5" ht="13.5">
      <c r="A640" s="77" t="s">
        <v>317</v>
      </c>
      <c r="B640" s="215" t="s">
        <v>5</v>
      </c>
      <c r="C640" s="226">
        <f>sectors!D21</f>
        <v>0</v>
      </c>
      <c r="E640" s="230">
        <f t="shared" si="10"/>
        <v>0</v>
      </c>
    </row>
    <row r="641" spans="1:5" ht="13.5">
      <c r="A641" s="117" t="s">
        <v>322</v>
      </c>
      <c r="B641" s="215" t="s">
        <v>5</v>
      </c>
      <c r="C641" s="226">
        <f>sectors!D22</f>
        <v>0</v>
      </c>
      <c r="E641" s="230">
        <f t="shared" si="10"/>
        <v>0</v>
      </c>
    </row>
    <row r="642" spans="1:5" ht="13.5">
      <c r="A642" s="218" t="s">
        <v>336</v>
      </c>
      <c r="B642" s="215" t="s">
        <v>5</v>
      </c>
      <c r="C642" s="227" t="s">
        <v>248</v>
      </c>
      <c r="E642" s="230" t="str">
        <f t="shared" si="10"/>
        <v>XX</v>
      </c>
    </row>
    <row r="643" spans="1:5" ht="13.5">
      <c r="A643" s="219" t="s">
        <v>313</v>
      </c>
      <c r="B643" s="215" t="s">
        <v>5</v>
      </c>
      <c r="C643" s="226">
        <f>sectors!D25</f>
        <v>0</v>
      </c>
      <c r="E643" s="230">
        <f t="shared" si="10"/>
        <v>0</v>
      </c>
    </row>
    <row r="644" spans="1:5" ht="13.5">
      <c r="A644" s="219" t="s">
        <v>312</v>
      </c>
      <c r="B644" s="215" t="s">
        <v>5</v>
      </c>
      <c r="C644" s="226">
        <f>sectors!D26</f>
        <v>0</v>
      </c>
      <c r="E644" s="230">
        <f t="shared" si="10"/>
        <v>0</v>
      </c>
    </row>
    <row r="645" spans="1:5" ht="13.5">
      <c r="A645" s="219" t="s">
        <v>337</v>
      </c>
      <c r="B645" s="215" t="s">
        <v>5</v>
      </c>
      <c r="C645" s="226">
        <f>sectors!D27</f>
        <v>0</v>
      </c>
      <c r="E645" s="230">
        <f t="shared" si="10"/>
        <v>0</v>
      </c>
    </row>
    <row r="646" spans="1:5" ht="13.5">
      <c r="A646" s="117" t="s">
        <v>349</v>
      </c>
      <c r="B646" s="215" t="s">
        <v>5</v>
      </c>
      <c r="C646" s="226">
        <f>sectors!D28</f>
        <v>0</v>
      </c>
      <c r="E646" s="230">
        <f t="shared" si="10"/>
        <v>0</v>
      </c>
    </row>
    <row r="647" spans="1:5" ht="13.5">
      <c r="A647" s="218" t="s">
        <v>347</v>
      </c>
      <c r="B647" s="215" t="s">
        <v>5</v>
      </c>
      <c r="C647" s="227" t="s">
        <v>248</v>
      </c>
      <c r="E647" s="230" t="str">
        <f t="shared" si="10"/>
        <v>XX</v>
      </c>
    </row>
    <row r="648" spans="1:5" ht="13.5">
      <c r="A648" s="219" t="s">
        <v>342</v>
      </c>
      <c r="B648" s="215" t="s">
        <v>5</v>
      </c>
      <c r="C648" s="226">
        <f>sectors!D31</f>
        <v>0</v>
      </c>
      <c r="E648" s="230">
        <f t="shared" si="10"/>
        <v>0</v>
      </c>
    </row>
    <row r="649" spans="1:5" ht="13.5">
      <c r="A649" s="219" t="s">
        <v>343</v>
      </c>
      <c r="B649" s="215" t="s">
        <v>5</v>
      </c>
      <c r="C649" s="226">
        <f>sectors!D32</f>
        <v>0</v>
      </c>
      <c r="E649" s="230">
        <f t="shared" si="10"/>
        <v>0</v>
      </c>
    </row>
    <row r="650" spans="1:5" ht="13.5">
      <c r="A650" s="219" t="s">
        <v>344</v>
      </c>
      <c r="B650" s="215" t="s">
        <v>5</v>
      </c>
      <c r="C650" s="226">
        <f>sectors!D33</f>
        <v>0</v>
      </c>
      <c r="E650" s="230">
        <f t="shared" si="10"/>
        <v>0</v>
      </c>
    </row>
    <row r="651" spans="1:5" ht="13.5">
      <c r="A651" s="219" t="s">
        <v>367</v>
      </c>
      <c r="B651" s="215" t="s">
        <v>5</v>
      </c>
      <c r="C651" s="226">
        <f>sectors!D34</f>
        <v>0</v>
      </c>
      <c r="E651" s="230">
        <f>IF(C651="XX","XX",ROUND(C651,0))</f>
        <v>0</v>
      </c>
    </row>
    <row r="652" spans="1:5" ht="13.5">
      <c r="A652" s="219" t="s">
        <v>340</v>
      </c>
      <c r="B652" s="215" t="s">
        <v>5</v>
      </c>
      <c r="C652" s="226">
        <f>sectors!D35</f>
        <v>0</v>
      </c>
      <c r="E652" s="230">
        <f t="shared" si="10"/>
        <v>0</v>
      </c>
    </row>
    <row r="653" spans="1:5" ht="13.5">
      <c r="A653" s="219" t="s">
        <v>339</v>
      </c>
      <c r="B653" s="215" t="s">
        <v>5</v>
      </c>
      <c r="C653" s="226">
        <f>sectors!D36</f>
        <v>0</v>
      </c>
      <c r="E653" s="230">
        <f t="shared" si="10"/>
        <v>0</v>
      </c>
    </row>
    <row r="654" spans="1:5" ht="13.5">
      <c r="A654" s="219" t="s">
        <v>341</v>
      </c>
      <c r="B654" s="215" t="s">
        <v>5</v>
      </c>
      <c r="C654" s="226">
        <f>sectors!D37</f>
        <v>0</v>
      </c>
      <c r="E654" s="230">
        <f t="shared" si="10"/>
        <v>0</v>
      </c>
    </row>
    <row r="655" spans="1:5" ht="13.5">
      <c r="A655" s="219" t="s">
        <v>345</v>
      </c>
      <c r="B655" s="215" t="s">
        <v>5</v>
      </c>
      <c r="C655" s="226">
        <f>sectors!D38</f>
        <v>0</v>
      </c>
      <c r="E655" s="230">
        <f t="shared" si="10"/>
        <v>0</v>
      </c>
    </row>
    <row r="656" spans="1:5" ht="13.5">
      <c r="A656" s="219" t="s">
        <v>346</v>
      </c>
      <c r="B656" s="215" t="s">
        <v>5</v>
      </c>
      <c r="C656" s="226">
        <f>sectors!D39</f>
        <v>0</v>
      </c>
      <c r="E656" s="230">
        <f t="shared" si="10"/>
        <v>0</v>
      </c>
    </row>
    <row r="657" spans="1:5" ht="13.5">
      <c r="A657" s="117" t="s">
        <v>350</v>
      </c>
      <c r="B657" s="215" t="s">
        <v>5</v>
      </c>
      <c r="C657" s="226">
        <f>sectors!D40</f>
        <v>0</v>
      </c>
      <c r="E657" s="230">
        <f t="shared" si="10"/>
        <v>0</v>
      </c>
    </row>
    <row r="658" spans="1:5" ht="13.5">
      <c r="A658" s="198" t="s">
        <v>311</v>
      </c>
      <c r="B658" s="215" t="s">
        <v>6</v>
      </c>
      <c r="C658" s="227" t="s">
        <v>248</v>
      </c>
      <c r="E658" s="230" t="str">
        <f t="shared" si="10"/>
        <v>XX</v>
      </c>
    </row>
    <row r="659" spans="1:5" ht="13.5">
      <c r="A659" s="77" t="s">
        <v>313</v>
      </c>
      <c r="B659" s="215" t="s">
        <v>6</v>
      </c>
      <c r="C659" s="226">
        <f>sectors!E11</f>
        <v>0</v>
      </c>
      <c r="E659" s="230">
        <f t="shared" si="10"/>
        <v>0</v>
      </c>
    </row>
    <row r="660" spans="1:5" ht="13.5">
      <c r="A660" s="77" t="s">
        <v>312</v>
      </c>
      <c r="B660" s="215" t="s">
        <v>6</v>
      </c>
      <c r="C660" s="226">
        <f>sectors!E12</f>
        <v>71406370</v>
      </c>
      <c r="E660" s="230">
        <f t="shared" si="10"/>
        <v>71406370</v>
      </c>
    </row>
    <row r="661" spans="1:5" ht="13.5">
      <c r="A661" s="77" t="s">
        <v>319</v>
      </c>
      <c r="B661" s="215" t="s">
        <v>6</v>
      </c>
      <c r="C661" s="226">
        <f>sectors!E13</f>
        <v>0</v>
      </c>
      <c r="E661" s="230">
        <f t="shared" si="10"/>
        <v>0</v>
      </c>
    </row>
    <row r="662" spans="1:5" ht="13.5">
      <c r="A662" s="77" t="s">
        <v>320</v>
      </c>
      <c r="B662" s="215" t="s">
        <v>6</v>
      </c>
      <c r="C662" s="226">
        <f>sectors!E14</f>
        <v>0</v>
      </c>
      <c r="E662" s="230">
        <f t="shared" si="10"/>
        <v>0</v>
      </c>
    </row>
    <row r="663" spans="1:5" ht="13.5">
      <c r="A663" s="117" t="s">
        <v>321</v>
      </c>
      <c r="B663" s="215" t="s">
        <v>6</v>
      </c>
      <c r="C663" s="226">
        <f>sectors!E15</f>
        <v>71406370</v>
      </c>
      <c r="E663" s="230">
        <f t="shared" si="10"/>
        <v>71406370</v>
      </c>
    </row>
    <row r="664" spans="1:5" ht="13.5">
      <c r="A664" s="117" t="s">
        <v>318</v>
      </c>
      <c r="B664" s="215" t="s">
        <v>6</v>
      </c>
      <c r="C664" s="227" t="s">
        <v>248</v>
      </c>
      <c r="E664" s="230" t="str">
        <f t="shared" si="10"/>
        <v>XX</v>
      </c>
    </row>
    <row r="665" spans="1:5" ht="13.5">
      <c r="A665" s="77" t="s">
        <v>314</v>
      </c>
      <c r="B665" s="215" t="s">
        <v>6</v>
      </c>
      <c r="C665" s="226">
        <f>sectors!E18</f>
        <v>0</v>
      </c>
      <c r="E665" s="230">
        <f t="shared" si="10"/>
        <v>0</v>
      </c>
    </row>
    <row r="666" spans="1:5" ht="13.5">
      <c r="A666" s="77" t="s">
        <v>315</v>
      </c>
      <c r="B666" s="215" t="s">
        <v>6</v>
      </c>
      <c r="C666" s="226">
        <f>sectors!E19</f>
        <v>0</v>
      </c>
      <c r="E666" s="230">
        <f t="shared" si="10"/>
        <v>0</v>
      </c>
    </row>
    <row r="667" spans="1:5" ht="13.5">
      <c r="A667" s="77" t="s">
        <v>316</v>
      </c>
      <c r="B667" s="215" t="s">
        <v>6</v>
      </c>
      <c r="C667" s="226">
        <f>sectors!E20</f>
        <v>0</v>
      </c>
      <c r="E667" s="230">
        <f t="shared" si="10"/>
        <v>0</v>
      </c>
    </row>
    <row r="668" spans="1:5" ht="13.5">
      <c r="A668" s="77" t="s">
        <v>317</v>
      </c>
      <c r="B668" s="215" t="s">
        <v>6</v>
      </c>
      <c r="C668" s="226">
        <f>sectors!E21</f>
        <v>0</v>
      </c>
      <c r="E668" s="230">
        <f t="shared" si="10"/>
        <v>0</v>
      </c>
    </row>
    <row r="669" spans="1:5" ht="13.5">
      <c r="A669" s="117" t="s">
        <v>322</v>
      </c>
      <c r="B669" s="215" t="s">
        <v>6</v>
      </c>
      <c r="C669" s="226">
        <f>sectors!E22</f>
        <v>0</v>
      </c>
      <c r="E669" s="230">
        <f t="shared" si="10"/>
        <v>0</v>
      </c>
    </row>
    <row r="670" spans="1:5" ht="13.5">
      <c r="A670" s="218" t="s">
        <v>336</v>
      </c>
      <c r="B670" s="215" t="s">
        <v>6</v>
      </c>
      <c r="C670" s="227" t="s">
        <v>248</v>
      </c>
      <c r="E670" s="230" t="str">
        <f t="shared" si="10"/>
        <v>XX</v>
      </c>
    </row>
    <row r="671" spans="1:5" ht="13.5">
      <c r="A671" s="219" t="s">
        <v>313</v>
      </c>
      <c r="B671" s="215" t="s">
        <v>6</v>
      </c>
      <c r="C671" s="226">
        <f>sectors!E25</f>
        <v>0</v>
      </c>
      <c r="E671" s="230">
        <f t="shared" si="10"/>
        <v>0</v>
      </c>
    </row>
    <row r="672" spans="1:5" ht="13.5">
      <c r="A672" s="219" t="s">
        <v>312</v>
      </c>
      <c r="B672" s="215" t="s">
        <v>6</v>
      </c>
      <c r="C672" s="226">
        <f>sectors!E26</f>
        <v>0</v>
      </c>
      <c r="E672" s="230">
        <f t="shared" si="10"/>
        <v>0</v>
      </c>
    </row>
    <row r="673" spans="1:5" ht="13.5">
      <c r="A673" s="219" t="s">
        <v>337</v>
      </c>
      <c r="B673" s="215" t="s">
        <v>6</v>
      </c>
      <c r="C673" s="226">
        <f>sectors!E27</f>
        <v>0</v>
      </c>
      <c r="E673" s="230">
        <f t="shared" si="10"/>
        <v>0</v>
      </c>
    </row>
    <row r="674" spans="1:5" ht="13.5">
      <c r="A674" s="117" t="s">
        <v>349</v>
      </c>
      <c r="B674" s="215" t="s">
        <v>6</v>
      </c>
      <c r="C674" s="226">
        <f>sectors!E28</f>
        <v>0</v>
      </c>
      <c r="E674" s="230">
        <f t="shared" si="10"/>
        <v>0</v>
      </c>
    </row>
    <row r="675" spans="1:5" ht="13.5">
      <c r="A675" s="218" t="s">
        <v>347</v>
      </c>
      <c r="B675" s="215" t="s">
        <v>6</v>
      </c>
      <c r="C675" s="227" t="s">
        <v>248</v>
      </c>
      <c r="E675" s="230" t="str">
        <f t="shared" si="10"/>
        <v>XX</v>
      </c>
    </row>
    <row r="676" spans="1:5" ht="13.5">
      <c r="A676" s="219" t="s">
        <v>342</v>
      </c>
      <c r="B676" s="215" t="s">
        <v>6</v>
      </c>
      <c r="C676" s="226">
        <f>sectors!E31</f>
        <v>0</v>
      </c>
      <c r="E676" s="230">
        <f t="shared" si="10"/>
        <v>0</v>
      </c>
    </row>
    <row r="677" spans="1:5" ht="13.5">
      <c r="A677" s="219" t="s">
        <v>343</v>
      </c>
      <c r="B677" s="215" t="s">
        <v>6</v>
      </c>
      <c r="C677" s="226">
        <f>sectors!E32</f>
        <v>0</v>
      </c>
      <c r="E677" s="230">
        <f t="shared" si="10"/>
        <v>0</v>
      </c>
    </row>
    <row r="678" spans="1:5" ht="13.5">
      <c r="A678" s="219" t="s">
        <v>344</v>
      </c>
      <c r="B678" s="215" t="s">
        <v>6</v>
      </c>
      <c r="C678" s="226">
        <f>sectors!E33</f>
        <v>0</v>
      </c>
      <c r="E678" s="230">
        <f t="shared" si="10"/>
        <v>0</v>
      </c>
    </row>
    <row r="679" spans="1:5" ht="13.5">
      <c r="A679" s="219" t="s">
        <v>367</v>
      </c>
      <c r="B679" s="215" t="s">
        <v>6</v>
      </c>
      <c r="C679" s="226">
        <f>sectors!E34</f>
        <v>0</v>
      </c>
      <c r="E679" s="230">
        <f>IF(C679="XX","XX",ROUND(C679,0))</f>
        <v>0</v>
      </c>
    </row>
    <row r="680" spans="1:5" ht="13.5">
      <c r="A680" s="219" t="s">
        <v>340</v>
      </c>
      <c r="B680" s="215" t="s">
        <v>6</v>
      </c>
      <c r="C680" s="226">
        <f>sectors!E35</f>
        <v>0</v>
      </c>
      <c r="E680" s="230">
        <f t="shared" si="10"/>
        <v>0</v>
      </c>
    </row>
    <row r="681" spans="1:5" ht="13.5">
      <c r="A681" s="219" t="s">
        <v>339</v>
      </c>
      <c r="B681" s="215" t="s">
        <v>6</v>
      </c>
      <c r="C681" s="226">
        <f>sectors!E36</f>
        <v>0</v>
      </c>
      <c r="E681" s="230">
        <f t="shared" si="10"/>
        <v>0</v>
      </c>
    </row>
    <row r="682" spans="1:5" ht="13.5">
      <c r="A682" s="219" t="s">
        <v>341</v>
      </c>
      <c r="B682" s="215" t="s">
        <v>6</v>
      </c>
      <c r="C682" s="226">
        <f>sectors!E37</f>
        <v>0</v>
      </c>
      <c r="E682" s="230">
        <f t="shared" si="10"/>
        <v>0</v>
      </c>
    </row>
    <row r="683" spans="1:5" ht="13.5">
      <c r="A683" s="219" t="s">
        <v>345</v>
      </c>
      <c r="B683" s="215" t="s">
        <v>6</v>
      </c>
      <c r="C683" s="226">
        <f>sectors!E38</f>
        <v>0</v>
      </c>
      <c r="E683" s="230">
        <f t="shared" si="10"/>
        <v>0</v>
      </c>
    </row>
    <row r="684" spans="1:5" ht="13.5">
      <c r="A684" s="219" t="s">
        <v>346</v>
      </c>
      <c r="B684" s="215" t="s">
        <v>6</v>
      </c>
      <c r="C684" s="226">
        <f>sectors!E39</f>
        <v>0</v>
      </c>
      <c r="E684" s="230">
        <f t="shared" si="10"/>
        <v>0</v>
      </c>
    </row>
    <row r="685" spans="1:5" ht="13.5">
      <c r="A685" s="117" t="s">
        <v>350</v>
      </c>
      <c r="B685" s="215" t="s">
        <v>6</v>
      </c>
      <c r="C685" s="226">
        <f>sectors!E40</f>
        <v>0</v>
      </c>
      <c r="E685" s="230">
        <f t="shared" si="10"/>
        <v>0</v>
      </c>
    </row>
    <row r="686" spans="1:5" ht="13.5">
      <c r="A686" s="198" t="s">
        <v>311</v>
      </c>
      <c r="B686" s="215" t="s">
        <v>7</v>
      </c>
      <c r="C686" s="227" t="s">
        <v>248</v>
      </c>
      <c r="E686" s="230" t="str">
        <f t="shared" si="10"/>
        <v>XX</v>
      </c>
    </row>
    <row r="687" spans="1:5" ht="13.5">
      <c r="A687" s="77" t="s">
        <v>313</v>
      </c>
      <c r="B687" s="215" t="s">
        <v>7</v>
      </c>
      <c r="C687" s="226">
        <f>sectors!F11</f>
        <v>0</v>
      </c>
      <c r="E687" s="230">
        <f t="shared" si="10"/>
        <v>0</v>
      </c>
    </row>
    <row r="688" spans="1:5" ht="13.5">
      <c r="A688" s="77" t="s">
        <v>312</v>
      </c>
      <c r="B688" s="215" t="s">
        <v>7</v>
      </c>
      <c r="C688" s="226">
        <f>sectors!F12</f>
        <v>71406370</v>
      </c>
      <c r="E688" s="230">
        <f t="shared" si="10"/>
        <v>71406370</v>
      </c>
    </row>
    <row r="689" spans="1:5" ht="13.5">
      <c r="A689" s="77" t="s">
        <v>319</v>
      </c>
      <c r="B689" s="215" t="s">
        <v>7</v>
      </c>
      <c r="C689" s="226">
        <f>sectors!F13</f>
        <v>0</v>
      </c>
      <c r="E689" s="230">
        <f t="shared" si="10"/>
        <v>0</v>
      </c>
    </row>
    <row r="690" spans="1:5" ht="13.5">
      <c r="A690" s="77" t="s">
        <v>320</v>
      </c>
      <c r="B690" s="215" t="s">
        <v>7</v>
      </c>
      <c r="C690" s="226">
        <f>sectors!F14</f>
        <v>0</v>
      </c>
      <c r="E690" s="230">
        <f t="shared" si="10"/>
        <v>0</v>
      </c>
    </row>
    <row r="691" spans="1:5" ht="13.5">
      <c r="A691" s="117" t="s">
        <v>321</v>
      </c>
      <c r="B691" s="215" t="s">
        <v>7</v>
      </c>
      <c r="C691" s="226">
        <f>sectors!F15</f>
        <v>71406370</v>
      </c>
      <c r="E691" s="230">
        <f t="shared" si="10"/>
        <v>71406370</v>
      </c>
    </row>
    <row r="692" spans="1:5" ht="13.5">
      <c r="A692" s="117" t="s">
        <v>318</v>
      </c>
      <c r="B692" s="215" t="s">
        <v>7</v>
      </c>
      <c r="C692" s="227" t="s">
        <v>248</v>
      </c>
      <c r="E692" s="230" t="str">
        <f t="shared" si="10"/>
        <v>XX</v>
      </c>
    </row>
    <row r="693" spans="1:5" ht="13.5">
      <c r="A693" s="77" t="s">
        <v>314</v>
      </c>
      <c r="B693" s="215" t="s">
        <v>7</v>
      </c>
      <c r="C693" s="226">
        <f>sectors!F18</f>
        <v>0</v>
      </c>
      <c r="E693" s="230">
        <f t="shared" si="10"/>
        <v>0</v>
      </c>
    </row>
    <row r="694" spans="1:5" ht="13.5">
      <c r="A694" s="77" t="s">
        <v>315</v>
      </c>
      <c r="B694" s="215" t="s">
        <v>7</v>
      </c>
      <c r="C694" s="226">
        <f>sectors!F19</f>
        <v>0</v>
      </c>
      <c r="E694" s="230">
        <f t="shared" si="10"/>
        <v>0</v>
      </c>
    </row>
    <row r="695" spans="1:5" ht="13.5">
      <c r="A695" s="77" t="s">
        <v>316</v>
      </c>
      <c r="B695" s="215" t="s">
        <v>7</v>
      </c>
      <c r="C695" s="226">
        <f>sectors!F20</f>
        <v>0</v>
      </c>
      <c r="E695" s="230">
        <f t="shared" si="10"/>
        <v>0</v>
      </c>
    </row>
    <row r="696" spans="1:5" ht="13.5">
      <c r="A696" s="77" t="s">
        <v>317</v>
      </c>
      <c r="B696" s="215" t="s">
        <v>7</v>
      </c>
      <c r="C696" s="226">
        <f>sectors!F21</f>
        <v>0</v>
      </c>
      <c r="E696" s="230">
        <f t="shared" si="10"/>
        <v>0</v>
      </c>
    </row>
    <row r="697" spans="1:5" ht="13.5">
      <c r="A697" s="117" t="s">
        <v>322</v>
      </c>
      <c r="B697" s="215" t="s">
        <v>7</v>
      </c>
      <c r="C697" s="226">
        <f>sectors!F22</f>
        <v>0</v>
      </c>
      <c r="E697" s="230">
        <f t="shared" si="10"/>
        <v>0</v>
      </c>
    </row>
    <row r="698" spans="1:5" ht="13.5">
      <c r="A698" s="218" t="s">
        <v>336</v>
      </c>
      <c r="B698" s="215" t="s">
        <v>7</v>
      </c>
      <c r="C698" s="227" t="s">
        <v>248</v>
      </c>
      <c r="E698" s="230" t="str">
        <f t="shared" si="10"/>
        <v>XX</v>
      </c>
    </row>
    <row r="699" spans="1:5" ht="13.5">
      <c r="A699" s="219" t="s">
        <v>313</v>
      </c>
      <c r="B699" s="215" t="s">
        <v>7</v>
      </c>
      <c r="C699" s="226">
        <f>sectors!F25</f>
        <v>0</v>
      </c>
      <c r="E699" s="230">
        <f t="shared" si="10"/>
        <v>0</v>
      </c>
    </row>
    <row r="700" spans="1:5" ht="13.5">
      <c r="A700" s="219" t="s">
        <v>312</v>
      </c>
      <c r="B700" s="215" t="s">
        <v>7</v>
      </c>
      <c r="C700" s="226">
        <f>sectors!F26</f>
        <v>0</v>
      </c>
      <c r="E700" s="230">
        <f aca="true" t="shared" si="11" ref="E700:E713">IF(C700="XX","XX",ROUND(C700,0))</f>
        <v>0</v>
      </c>
    </row>
    <row r="701" spans="1:5" ht="13.5">
      <c r="A701" s="219" t="s">
        <v>337</v>
      </c>
      <c r="B701" s="215" t="s">
        <v>7</v>
      </c>
      <c r="C701" s="226">
        <f>sectors!F27</f>
        <v>0</v>
      </c>
      <c r="E701" s="230">
        <f t="shared" si="11"/>
        <v>0</v>
      </c>
    </row>
    <row r="702" spans="1:5" ht="13.5">
      <c r="A702" s="117" t="s">
        <v>349</v>
      </c>
      <c r="B702" s="215" t="s">
        <v>7</v>
      </c>
      <c r="C702" s="226">
        <f>sectors!F28</f>
        <v>0</v>
      </c>
      <c r="E702" s="230">
        <f t="shared" si="11"/>
        <v>0</v>
      </c>
    </row>
    <row r="703" spans="1:5" ht="13.5">
      <c r="A703" s="218" t="s">
        <v>347</v>
      </c>
      <c r="B703" s="215" t="s">
        <v>7</v>
      </c>
      <c r="C703" s="227" t="s">
        <v>248</v>
      </c>
      <c r="E703" s="230" t="str">
        <f t="shared" si="11"/>
        <v>XX</v>
      </c>
    </row>
    <row r="704" spans="1:5" ht="13.5">
      <c r="A704" s="219" t="s">
        <v>342</v>
      </c>
      <c r="B704" s="215" t="s">
        <v>7</v>
      </c>
      <c r="C704" s="226">
        <f>sectors!F31</f>
        <v>0</v>
      </c>
      <c r="E704" s="230">
        <f t="shared" si="11"/>
        <v>0</v>
      </c>
    </row>
    <row r="705" spans="1:5" ht="13.5">
      <c r="A705" s="219" t="s">
        <v>343</v>
      </c>
      <c r="B705" s="215" t="s">
        <v>7</v>
      </c>
      <c r="C705" s="226">
        <f>sectors!F32</f>
        <v>0</v>
      </c>
      <c r="E705" s="230">
        <f t="shared" si="11"/>
        <v>0</v>
      </c>
    </row>
    <row r="706" spans="1:5" ht="13.5">
      <c r="A706" s="219" t="s">
        <v>344</v>
      </c>
      <c r="B706" s="215" t="s">
        <v>7</v>
      </c>
      <c r="C706" s="226">
        <f>sectors!F33</f>
        <v>0</v>
      </c>
      <c r="E706" s="230">
        <f t="shared" si="11"/>
        <v>0</v>
      </c>
    </row>
    <row r="707" spans="1:5" ht="13.5">
      <c r="A707" s="219" t="s">
        <v>367</v>
      </c>
      <c r="B707" s="215" t="s">
        <v>7</v>
      </c>
      <c r="C707" s="226">
        <f>sectors!F34</f>
        <v>0</v>
      </c>
      <c r="E707" s="230">
        <f>IF(C707="XX","XX",ROUND(C707,0))</f>
        <v>0</v>
      </c>
    </row>
    <row r="708" spans="1:5" ht="13.5">
      <c r="A708" s="219" t="s">
        <v>340</v>
      </c>
      <c r="B708" s="215" t="s">
        <v>7</v>
      </c>
      <c r="C708" s="226">
        <f>sectors!F35</f>
        <v>0</v>
      </c>
      <c r="E708" s="230">
        <f t="shared" si="11"/>
        <v>0</v>
      </c>
    </row>
    <row r="709" spans="1:5" ht="13.5">
      <c r="A709" s="219" t="s">
        <v>339</v>
      </c>
      <c r="B709" s="215" t="s">
        <v>7</v>
      </c>
      <c r="C709" s="226">
        <f>sectors!F36</f>
        <v>0</v>
      </c>
      <c r="E709" s="230">
        <f t="shared" si="11"/>
        <v>0</v>
      </c>
    </row>
    <row r="710" spans="1:5" ht="13.5">
      <c r="A710" s="219" t="s">
        <v>341</v>
      </c>
      <c r="B710" s="215" t="s">
        <v>7</v>
      </c>
      <c r="C710" s="226">
        <f>sectors!F37</f>
        <v>0</v>
      </c>
      <c r="E710" s="230">
        <f t="shared" si="11"/>
        <v>0</v>
      </c>
    </row>
    <row r="711" spans="1:5" ht="13.5">
      <c r="A711" s="219" t="s">
        <v>345</v>
      </c>
      <c r="B711" s="215" t="s">
        <v>7</v>
      </c>
      <c r="C711" s="226">
        <f>sectors!F38</f>
        <v>0</v>
      </c>
      <c r="E711" s="230">
        <f t="shared" si="11"/>
        <v>0</v>
      </c>
    </row>
    <row r="712" spans="1:5" ht="13.5">
      <c r="A712" s="219" t="s">
        <v>346</v>
      </c>
      <c r="B712" s="215" t="s">
        <v>7</v>
      </c>
      <c r="C712" s="226">
        <f>sectors!F39</f>
        <v>0</v>
      </c>
      <c r="E712" s="230">
        <f t="shared" si="11"/>
        <v>0</v>
      </c>
    </row>
    <row r="713" spans="1:5" ht="13.5">
      <c r="A713" s="117" t="s">
        <v>350</v>
      </c>
      <c r="B713" s="215" t="s">
        <v>7</v>
      </c>
      <c r="C713" s="226">
        <f>sectors!F40</f>
        <v>0</v>
      </c>
      <c r="E713" s="230">
        <f t="shared" si="11"/>
        <v>0</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PMO-RALG</dc:creator>
  <cp:keywords/>
  <dc:description/>
  <cp:lastModifiedBy>User</cp:lastModifiedBy>
  <cp:lastPrinted>2017-10-06T07:39:53Z</cp:lastPrinted>
  <dcterms:created xsi:type="dcterms:W3CDTF">2005-12-24T07:49:13Z</dcterms:created>
  <dcterms:modified xsi:type="dcterms:W3CDTF">2017-12-11T05:13:16Z</dcterms:modified>
  <cp:category/>
  <cp:version/>
  <cp:contentType/>
  <cp:contentStatus/>
</cp:coreProperties>
</file>